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אתר הקרן\עברית\טפסים  דוגמאות לניירת הפקה\"/>
    </mc:Choice>
  </mc:AlternateContent>
  <bookViews>
    <workbookView xWindow="240" yWindow="30" windowWidth="9240" windowHeight="4980"/>
  </bookViews>
  <sheets>
    <sheet name="TOP SHEET תקציב" sheetId="3" r:id="rId1"/>
    <sheet name="תקציב מפורט" sheetId="1" r:id="rId2"/>
  </sheets>
  <definedNames>
    <definedName name="_xlnm.Print_Area" localSheetId="1">'תקציב מפורט'!$C$1:$I$220</definedName>
    <definedName name="הדפסה">'TOP SHEET תקציב'!$B$1:$F$57</definedName>
    <definedName name="ליינר">#REF!</definedName>
  </definedNames>
  <calcPr calcId="162913"/>
</workbook>
</file>

<file path=xl/calcChain.xml><?xml version="1.0" encoding="utf-8"?>
<calcChain xmlns="http://schemas.openxmlformats.org/spreadsheetml/2006/main">
  <c r="C53" i="3" l="1"/>
  <c r="D42" i="3"/>
  <c r="F42" i="3"/>
  <c r="C41" i="3"/>
  <c r="H85" i="1" l="1"/>
  <c r="I85" i="1" s="1"/>
  <c r="J86" i="1"/>
  <c r="C52" i="3" l="1"/>
  <c r="C51" i="3"/>
  <c r="C50" i="3"/>
  <c r="C49" i="3"/>
  <c r="C48" i="3"/>
  <c r="J171" i="1"/>
  <c r="B17" i="3" l="1"/>
  <c r="G131" i="1" l="1"/>
  <c r="H131" i="1" s="1"/>
  <c r="I131" i="1" s="1"/>
  <c r="F55" i="3"/>
  <c r="J94" i="1"/>
  <c r="G94" i="1"/>
  <c r="G42" i="1"/>
  <c r="G32" i="1"/>
  <c r="G38" i="1"/>
  <c r="H93" i="1"/>
  <c r="I93" i="1" s="1"/>
  <c r="G100" i="1"/>
  <c r="H196" i="1"/>
  <c r="I196" i="1" s="1"/>
  <c r="H38" i="1" l="1"/>
  <c r="H100" i="1"/>
  <c r="I100" i="1" s="1"/>
  <c r="H42" i="1"/>
  <c r="I42" i="1" s="1"/>
  <c r="H32" i="1"/>
  <c r="I32" i="1" s="1"/>
  <c r="E36" i="3"/>
  <c r="F36" i="3"/>
  <c r="I38" i="1" l="1"/>
  <c r="J214" i="1"/>
  <c r="H214" i="1"/>
  <c r="D41" i="3" l="1"/>
  <c r="H219" i="1"/>
  <c r="F41" i="3"/>
  <c r="J219" i="1"/>
  <c r="F15" i="3" l="1"/>
  <c r="F14" i="3"/>
  <c r="F13" i="3"/>
  <c r="F12" i="3"/>
  <c r="J35" i="1"/>
  <c r="F25" i="3"/>
  <c r="J201" i="1"/>
  <c r="F34" i="3" s="1"/>
  <c r="J188" i="1"/>
  <c r="F33" i="3" s="1"/>
  <c r="J179" i="1"/>
  <c r="F32" i="3" s="1"/>
  <c r="F31" i="3"/>
  <c r="J159" i="1"/>
  <c r="F30" i="3" s="1"/>
  <c r="J137" i="1"/>
  <c r="F29" i="3" s="1"/>
  <c r="J127" i="1"/>
  <c r="F28" i="3" s="1"/>
  <c r="J116" i="1"/>
  <c r="F27" i="3" s="1"/>
  <c r="J111" i="1"/>
  <c r="F22" i="3"/>
  <c r="J24" i="1"/>
  <c r="F20" i="3" s="1"/>
  <c r="J15" i="1"/>
  <c r="J217" i="1" s="1"/>
  <c r="D49" i="3"/>
  <c r="I114" i="1"/>
  <c r="G115" i="1"/>
  <c r="H164" i="1"/>
  <c r="I164" i="1" s="1"/>
  <c r="G165" i="1"/>
  <c r="H165" i="1" s="1"/>
  <c r="I165" i="1" s="1"/>
  <c r="I185" i="1"/>
  <c r="G162" i="1"/>
  <c r="G166" i="1"/>
  <c r="G20" i="1"/>
  <c r="I20" i="1" s="1"/>
  <c r="G21" i="1"/>
  <c r="I21" i="1" s="1"/>
  <c r="G22" i="1"/>
  <c r="G23" i="1"/>
  <c r="G27" i="1"/>
  <c r="G28" i="1"/>
  <c r="H28" i="1" s="1"/>
  <c r="I28" i="1" s="1"/>
  <c r="G29" i="1"/>
  <c r="G30" i="1"/>
  <c r="H30" i="1" s="1"/>
  <c r="I30" i="1" s="1"/>
  <c r="G31" i="1"/>
  <c r="H31" i="1" s="1"/>
  <c r="I31" i="1" s="1"/>
  <c r="G33" i="1"/>
  <c r="H33" i="1" s="1"/>
  <c r="I33" i="1" s="1"/>
  <c r="G34" i="1"/>
  <c r="H34" i="1" s="1"/>
  <c r="G39" i="1"/>
  <c r="G40" i="1"/>
  <c r="H40" i="1" s="1"/>
  <c r="I40" i="1" s="1"/>
  <c r="G41" i="1"/>
  <c r="G43" i="1"/>
  <c r="H43" i="1" s="1"/>
  <c r="I43" i="1" s="1"/>
  <c r="G44" i="1"/>
  <c r="H44" i="1" s="1"/>
  <c r="I44" i="1" s="1"/>
  <c r="G45" i="1"/>
  <c r="H45" i="1" s="1"/>
  <c r="I45" i="1" s="1"/>
  <c r="G46" i="1"/>
  <c r="G47" i="1"/>
  <c r="H47" i="1" s="1"/>
  <c r="I47" i="1" s="1"/>
  <c r="G48" i="1"/>
  <c r="H48" i="1" s="1"/>
  <c r="I48" i="1" s="1"/>
  <c r="G50" i="1"/>
  <c r="H50" i="1" s="1"/>
  <c r="I50" i="1" s="1"/>
  <c r="G51" i="1"/>
  <c r="G52" i="1"/>
  <c r="H52" i="1" s="1"/>
  <c r="I52" i="1" s="1"/>
  <c r="G53" i="1"/>
  <c r="H53" i="1" s="1"/>
  <c r="I53" i="1" s="1"/>
  <c r="G55" i="1"/>
  <c r="G56" i="1"/>
  <c r="G57" i="1"/>
  <c r="H57" i="1" s="1"/>
  <c r="I57" i="1" s="1"/>
  <c r="G58" i="1"/>
  <c r="H58" i="1" s="1"/>
  <c r="G59" i="1"/>
  <c r="G61" i="1"/>
  <c r="I61" i="1" s="1"/>
  <c r="G62" i="1"/>
  <c r="H62" i="1" s="1"/>
  <c r="G64" i="1"/>
  <c r="H64" i="1" s="1"/>
  <c r="I64" i="1" s="1"/>
  <c r="G65" i="1"/>
  <c r="H65" i="1" s="1"/>
  <c r="I65" i="1" s="1"/>
  <c r="G66" i="1"/>
  <c r="G67" i="1"/>
  <c r="H67" i="1" s="1"/>
  <c r="I67" i="1" s="1"/>
  <c r="G69" i="1"/>
  <c r="H69" i="1" s="1"/>
  <c r="I69" i="1" s="1"/>
  <c r="G70" i="1"/>
  <c r="H70" i="1" s="1"/>
  <c r="G72" i="1"/>
  <c r="I72" i="1" s="1"/>
  <c r="G73" i="1"/>
  <c r="H73" i="1" s="1"/>
  <c r="G74" i="1"/>
  <c r="H74" i="1" s="1"/>
  <c r="I74" i="1" s="1"/>
  <c r="G75" i="1"/>
  <c r="H75" i="1" s="1"/>
  <c r="I75" i="1" s="1"/>
  <c r="G76" i="1"/>
  <c r="G78" i="1"/>
  <c r="H78" i="1" s="1"/>
  <c r="G79" i="1"/>
  <c r="H79" i="1" s="1"/>
  <c r="I79" i="1" s="1"/>
  <c r="G81" i="1"/>
  <c r="H81" i="1" s="1"/>
  <c r="G82" i="1"/>
  <c r="G83" i="1"/>
  <c r="H83" i="1" s="1"/>
  <c r="C25" i="3"/>
  <c r="G97" i="1"/>
  <c r="G98" i="1"/>
  <c r="I98" i="1" s="1"/>
  <c r="G99" i="1"/>
  <c r="I99" i="1" s="1"/>
  <c r="G101" i="1"/>
  <c r="H101" i="1" s="1"/>
  <c r="G102" i="1"/>
  <c r="G127" i="1"/>
  <c r="C28" i="3" s="1"/>
  <c r="G137" i="1"/>
  <c r="C29" i="3" s="1"/>
  <c r="G140" i="1"/>
  <c r="G141" i="1"/>
  <c r="G142" i="1"/>
  <c r="G143" i="1"/>
  <c r="H143" i="1" s="1"/>
  <c r="I143" i="1" s="1"/>
  <c r="G144" i="1"/>
  <c r="H144" i="1" s="1"/>
  <c r="G145" i="1"/>
  <c r="H145" i="1" s="1"/>
  <c r="G146" i="1"/>
  <c r="H146" i="1" s="1"/>
  <c r="G147" i="1"/>
  <c r="H147" i="1" s="1"/>
  <c r="G148" i="1"/>
  <c r="H148" i="1" s="1"/>
  <c r="G149" i="1"/>
  <c r="H149" i="1" s="1"/>
  <c r="E155" i="1"/>
  <c r="G155" i="1" s="1"/>
  <c r="H155" i="1" s="1"/>
  <c r="G156" i="1"/>
  <c r="H156" i="1" s="1"/>
  <c r="G175" i="1"/>
  <c r="I175" i="1" s="1"/>
  <c r="G176" i="1"/>
  <c r="G177" i="1"/>
  <c r="I177" i="1" s="1"/>
  <c r="G186" i="1"/>
  <c r="G192" i="1"/>
  <c r="H163" i="1"/>
  <c r="H170" i="1"/>
  <c r="I170" i="1" s="1"/>
  <c r="H167" i="1"/>
  <c r="I167" i="1" s="1"/>
  <c r="H168" i="1"/>
  <c r="I168" i="1" s="1"/>
  <c r="H169" i="1"/>
  <c r="I169" i="1" s="1"/>
  <c r="H22" i="1"/>
  <c r="H84" i="1"/>
  <c r="I84" i="1" s="1"/>
  <c r="H91" i="1"/>
  <c r="H92" i="1"/>
  <c r="I92" i="1" s="1"/>
  <c r="H103" i="1"/>
  <c r="I103" i="1" s="1"/>
  <c r="H104" i="1"/>
  <c r="I104" i="1" s="1"/>
  <c r="H105" i="1"/>
  <c r="I105" i="1" s="1"/>
  <c r="H106" i="1"/>
  <c r="I106" i="1" s="1"/>
  <c r="H107" i="1"/>
  <c r="I107" i="1" s="1"/>
  <c r="H108" i="1"/>
  <c r="I108" i="1" s="1"/>
  <c r="H109" i="1"/>
  <c r="I109" i="1" s="1"/>
  <c r="H110" i="1"/>
  <c r="I110" i="1" s="1"/>
  <c r="H120" i="1"/>
  <c r="I120" i="1" s="1"/>
  <c r="H121" i="1"/>
  <c r="H122" i="1"/>
  <c r="I122" i="1" s="1"/>
  <c r="H123" i="1"/>
  <c r="I123" i="1" s="1"/>
  <c r="H125" i="1"/>
  <c r="I125" i="1" s="1"/>
  <c r="H124" i="1"/>
  <c r="I124" i="1" s="1"/>
  <c r="H126" i="1"/>
  <c r="I126" i="1" s="1"/>
  <c r="H130" i="1"/>
  <c r="H132" i="1"/>
  <c r="I132" i="1" s="1"/>
  <c r="H133" i="1"/>
  <c r="I133" i="1" s="1"/>
  <c r="H134" i="1"/>
  <c r="I134" i="1" s="1"/>
  <c r="H135" i="1"/>
  <c r="I135" i="1" s="1"/>
  <c r="H136" i="1"/>
  <c r="I136" i="1" s="1"/>
  <c r="H150" i="1"/>
  <c r="I150" i="1" s="1"/>
  <c r="H151" i="1"/>
  <c r="I151" i="1" s="1"/>
  <c r="H152" i="1"/>
  <c r="I152" i="1" s="1"/>
  <c r="H153" i="1"/>
  <c r="I153" i="1" s="1"/>
  <c r="H154" i="1"/>
  <c r="I154" i="1" s="1"/>
  <c r="H157" i="1"/>
  <c r="I157" i="1" s="1"/>
  <c r="H158" i="1"/>
  <c r="I158" i="1" s="1"/>
  <c r="H178" i="1"/>
  <c r="I178" i="1" s="1"/>
  <c r="H182" i="1"/>
  <c r="H187" i="1"/>
  <c r="I187" i="1" s="1"/>
  <c r="H193" i="1"/>
  <c r="I193" i="1" s="1"/>
  <c r="H194" i="1"/>
  <c r="I194" i="1" s="1"/>
  <c r="H195" i="1"/>
  <c r="I195" i="1" s="1"/>
  <c r="H197" i="1"/>
  <c r="I197" i="1" s="1"/>
  <c r="H198" i="1"/>
  <c r="I198" i="1" s="1"/>
  <c r="H199" i="1"/>
  <c r="I199" i="1" s="1"/>
  <c r="H200" i="1"/>
  <c r="I200" i="1" s="1"/>
  <c r="I183" i="1"/>
  <c r="I184" i="1"/>
  <c r="I174" i="1"/>
  <c r="I163" i="1" l="1"/>
  <c r="F26" i="3"/>
  <c r="F35" i="3" s="1"/>
  <c r="J203" i="1"/>
  <c r="H39" i="1"/>
  <c r="I39" i="1" s="1"/>
  <c r="I86" i="1" s="1"/>
  <c r="G86" i="1"/>
  <c r="I162" i="1"/>
  <c r="G171" i="1"/>
  <c r="C31" i="3" s="1"/>
  <c r="F21" i="3"/>
  <c r="F23" i="3" s="1"/>
  <c r="J88" i="1"/>
  <c r="J205" i="1" s="1"/>
  <c r="J209" i="1" s="1"/>
  <c r="J218" i="1" s="1"/>
  <c r="J220" i="1" s="1"/>
  <c r="I91" i="1"/>
  <c r="I94" i="1" s="1"/>
  <c r="H94" i="1"/>
  <c r="H141" i="1"/>
  <c r="I141" i="1" s="1"/>
  <c r="G201" i="1"/>
  <c r="C34" i="3" s="1"/>
  <c r="H192" i="1"/>
  <c r="I192" i="1" s="1"/>
  <c r="I201" i="1" s="1"/>
  <c r="E34" i="3" s="1"/>
  <c r="H140" i="1"/>
  <c r="I140" i="1" s="1"/>
  <c r="G188" i="1"/>
  <c r="C33" i="3" s="1"/>
  <c r="D55" i="3"/>
  <c r="I62" i="1"/>
  <c r="I55" i="1"/>
  <c r="H166" i="1"/>
  <c r="I166" i="1" s="1"/>
  <c r="I73" i="1"/>
  <c r="I83" i="1"/>
  <c r="I148" i="1"/>
  <c r="I34" i="1"/>
  <c r="I78" i="1"/>
  <c r="H27" i="1"/>
  <c r="I27" i="1" s="1"/>
  <c r="H127" i="1"/>
  <c r="D28" i="3" s="1"/>
  <c r="I81" i="1"/>
  <c r="I121" i="1"/>
  <c r="I127" i="1" s="1"/>
  <c r="E28" i="3" s="1"/>
  <c r="H186" i="1"/>
  <c r="I186" i="1" s="1"/>
  <c r="H59" i="1"/>
  <c r="I59" i="1" s="1"/>
  <c r="I58" i="1"/>
  <c r="F17" i="3"/>
  <c r="I146" i="1"/>
  <c r="H142" i="1"/>
  <c r="I142" i="1" s="1"/>
  <c r="I70" i="1"/>
  <c r="I101" i="1"/>
  <c r="I155" i="1"/>
  <c r="I156" i="1"/>
  <c r="I147" i="1"/>
  <c r="G159" i="1"/>
  <c r="C30" i="3" s="1"/>
  <c r="G24" i="1"/>
  <c r="C20" i="3" s="1"/>
  <c r="H23" i="1"/>
  <c r="H24" i="1" s="1"/>
  <c r="D20" i="3" s="1"/>
  <c r="I144" i="1"/>
  <c r="I22" i="1"/>
  <c r="G35" i="1"/>
  <c r="H29" i="1"/>
  <c r="I29" i="1" s="1"/>
  <c r="I182" i="1"/>
  <c r="H176" i="1"/>
  <c r="H179" i="1" s="1"/>
  <c r="D32" i="3" s="1"/>
  <c r="G179" i="1"/>
  <c r="C32" i="3" s="1"/>
  <c r="H82" i="1"/>
  <c r="I82" i="1" s="1"/>
  <c r="H76" i="1"/>
  <c r="I76" i="1" s="1"/>
  <c r="H66" i="1"/>
  <c r="I66" i="1" s="1"/>
  <c r="H51" i="1"/>
  <c r="I51" i="1" s="1"/>
  <c r="H46" i="1"/>
  <c r="I46" i="1" s="1"/>
  <c r="H41" i="1"/>
  <c r="I41" i="1" s="1"/>
  <c r="H115" i="1"/>
  <c r="H116" i="1" s="1"/>
  <c r="D27" i="3" s="1"/>
  <c r="G116" i="1"/>
  <c r="C27" i="3" s="1"/>
  <c r="H137" i="1"/>
  <c r="D29" i="3" s="1"/>
  <c r="H56" i="1"/>
  <c r="I56" i="1" s="1"/>
  <c r="H102" i="1"/>
  <c r="H111" i="1" s="1"/>
  <c r="D26" i="3" s="1"/>
  <c r="G111" i="1"/>
  <c r="C26" i="3" s="1"/>
  <c r="I97" i="1"/>
  <c r="I149" i="1"/>
  <c r="I145" i="1"/>
  <c r="I130" i="1"/>
  <c r="I137" i="1" s="1"/>
  <c r="E29" i="3" s="1"/>
  <c r="H171" i="1" l="1"/>
  <c r="I171" i="1"/>
  <c r="E31" i="3" s="1"/>
  <c r="H86" i="1"/>
  <c r="C22" i="3"/>
  <c r="G88" i="1"/>
  <c r="G203" i="1"/>
  <c r="H201" i="1"/>
  <c r="D34" i="3" s="1"/>
  <c r="I35" i="1"/>
  <c r="F38" i="3"/>
  <c r="F40" i="3" s="1"/>
  <c r="F43" i="3" s="1"/>
  <c r="D31" i="3"/>
  <c r="I102" i="1"/>
  <c r="H188" i="1"/>
  <c r="D33" i="3" s="1"/>
  <c r="I188" i="1"/>
  <c r="E33" i="3" s="1"/>
  <c r="H159" i="1"/>
  <c r="D30" i="3" s="1"/>
  <c r="C35" i="3"/>
  <c r="I159" i="1"/>
  <c r="E30" i="3" s="1"/>
  <c r="I176" i="1"/>
  <c r="I179" i="1" s="1"/>
  <c r="E32" i="3" s="1"/>
  <c r="D25" i="3"/>
  <c r="E25" i="3"/>
  <c r="C21" i="3"/>
  <c r="I23" i="1"/>
  <c r="H35" i="1"/>
  <c r="I115" i="1"/>
  <c r="I116" i="1" s="1"/>
  <c r="E27" i="3" s="1"/>
  <c r="G205" i="1" l="1"/>
  <c r="D35" i="3"/>
  <c r="C23" i="3"/>
  <c r="D22" i="3"/>
  <c r="H88" i="1"/>
  <c r="E22" i="3"/>
  <c r="I111" i="1"/>
  <c r="E26" i="3" s="1"/>
  <c r="E35" i="3" s="1"/>
  <c r="H203" i="1"/>
  <c r="D21" i="3"/>
  <c r="I24" i="1"/>
  <c r="I88" i="1" s="1"/>
  <c r="I203" i="1" l="1"/>
  <c r="I205" i="1" s="1"/>
  <c r="I209" i="1" s="1"/>
  <c r="I218" i="1" s="1"/>
  <c r="H205" i="1"/>
  <c r="H207" i="1" s="1"/>
  <c r="G207" i="1" s="1"/>
  <c r="G209" i="1" s="1"/>
  <c r="D23" i="3"/>
  <c r="E21" i="3"/>
  <c r="E20" i="3"/>
  <c r="H209" i="1" l="1"/>
  <c r="G213" i="1"/>
  <c r="C36" i="3"/>
  <c r="C38" i="3" s="1"/>
  <c r="G218" i="1"/>
  <c r="D36" i="3"/>
  <c r="D38" i="3" s="1"/>
  <c r="G214" i="1"/>
  <c r="E23" i="3"/>
  <c r="E38" i="3" s="1"/>
  <c r="C42" i="3" l="1"/>
  <c r="E42" i="3"/>
  <c r="I213" i="1"/>
  <c r="I214" i="1" s="1"/>
  <c r="G219" i="1"/>
  <c r="H218" i="1"/>
  <c r="D10" i="1"/>
  <c r="I219" i="1" l="1"/>
  <c r="E41" i="3"/>
  <c r="D12" i="1"/>
  <c r="G12" i="1" s="1"/>
  <c r="D11" i="1"/>
  <c r="G10" i="1"/>
  <c r="C14" i="3" l="1"/>
  <c r="H12" i="1"/>
  <c r="D14" i="3" s="1"/>
  <c r="H10" i="1"/>
  <c r="C12" i="3"/>
  <c r="G11" i="1"/>
  <c r="D13" i="1"/>
  <c r="G13" i="1" s="1"/>
  <c r="H13" i="1" l="1"/>
  <c r="C15" i="3"/>
  <c r="I12" i="1"/>
  <c r="E14" i="3" s="1"/>
  <c r="D12" i="3"/>
  <c r="G15" i="1"/>
  <c r="G217" i="1" s="1"/>
  <c r="G220" i="1" s="1"/>
  <c r="H11" i="1"/>
  <c r="D13" i="3" s="1"/>
  <c r="C13" i="3"/>
  <c r="I10" i="1"/>
  <c r="C17" i="3" l="1"/>
  <c r="C40" i="3" s="1"/>
  <c r="C43" i="3" s="1"/>
  <c r="I13" i="1"/>
  <c r="E15" i="3" s="1"/>
  <c r="D15" i="3"/>
  <c r="D17" i="3" s="1"/>
  <c r="D40" i="3" s="1"/>
  <c r="D43" i="3" s="1"/>
  <c r="D45" i="3" s="1"/>
  <c r="D57" i="3" s="1"/>
  <c r="E12" i="3"/>
  <c r="I11" i="1"/>
  <c r="E13" i="3" s="1"/>
  <c r="H15" i="1"/>
  <c r="H217" i="1" s="1"/>
  <c r="H220" i="1" s="1"/>
  <c r="E17" i="3" l="1"/>
  <c r="E40" i="3" s="1"/>
  <c r="E43" i="3" s="1"/>
  <c r="E54" i="3" s="1"/>
  <c r="C54" i="3" s="1"/>
  <c r="I15" i="1"/>
  <c r="I217" i="1" s="1"/>
  <c r="I220" i="1" s="1"/>
  <c r="E55" i="3" l="1"/>
  <c r="C55" i="3"/>
</calcChain>
</file>

<file path=xl/sharedStrings.xml><?xml version="1.0" encoding="utf-8"?>
<sst xmlns="http://schemas.openxmlformats.org/spreadsheetml/2006/main" count="348" uniqueCount="252">
  <si>
    <t>תאור</t>
  </si>
  <si>
    <t>סכום</t>
  </si>
  <si>
    <t>כמות</t>
  </si>
  <si>
    <t>סה"כ</t>
  </si>
  <si>
    <t>מזומן</t>
  </si>
  <si>
    <t>דחוי</t>
  </si>
  <si>
    <t>תקציב מעל הקו</t>
  </si>
  <si>
    <t>מפיק</t>
  </si>
  <si>
    <t>%</t>
  </si>
  <si>
    <t>במאי</t>
  </si>
  <si>
    <t>תסריט</t>
  </si>
  <si>
    <t>סה"כ מעל הקו</t>
  </si>
  <si>
    <t>תקציב מתחת לקו</t>
  </si>
  <si>
    <t>שחקנים ראשיים</t>
  </si>
  <si>
    <t>שחקן 1</t>
  </si>
  <si>
    <t>יום</t>
  </si>
  <si>
    <t>שחקן 2</t>
  </si>
  <si>
    <t>שחקן 3</t>
  </si>
  <si>
    <t>שחקן 4</t>
  </si>
  <si>
    <t>סה"כ שחקנים ראשיים</t>
  </si>
  <si>
    <t>שחקני משנה וניצבים</t>
  </si>
  <si>
    <t>שחקן משנה 1</t>
  </si>
  <si>
    <t>שחקן משנה 2</t>
  </si>
  <si>
    <t>שחקן משנה 3</t>
  </si>
  <si>
    <t>שחקן משנה 4</t>
  </si>
  <si>
    <t>שחקן משנה 5</t>
  </si>
  <si>
    <t>תפקידונים</t>
  </si>
  <si>
    <t>ניצבים</t>
  </si>
  <si>
    <t>סה"כ שחקני משנה וניצבים</t>
  </si>
  <si>
    <t>צוות</t>
  </si>
  <si>
    <t>מנהל הפקה</t>
  </si>
  <si>
    <t>שבוע</t>
  </si>
  <si>
    <t>מתאמת הפקה</t>
  </si>
  <si>
    <t>מנהל אתרי צילום</t>
  </si>
  <si>
    <t>עוזר הפקה 1</t>
  </si>
  <si>
    <t>עוזר הפקה 2</t>
  </si>
  <si>
    <t>אחראי תחבורה</t>
  </si>
  <si>
    <t xml:space="preserve">נהג </t>
  </si>
  <si>
    <t>נערת מים</t>
  </si>
  <si>
    <t>שליח  משרד</t>
  </si>
  <si>
    <t>ע' במאי 1</t>
  </si>
  <si>
    <t>ע' במאי 2</t>
  </si>
  <si>
    <t>ע' במאי 3</t>
  </si>
  <si>
    <t>ניהול תסריט</t>
  </si>
  <si>
    <t>צלם ראשי</t>
  </si>
  <si>
    <t>עוזר צלם 1</t>
  </si>
  <si>
    <t>עוזר צלם 2</t>
  </si>
  <si>
    <t>צוות מצלמה 2</t>
  </si>
  <si>
    <t>צלם סטילס</t>
  </si>
  <si>
    <t>מקליט ראשי</t>
  </si>
  <si>
    <t>בום-מן</t>
  </si>
  <si>
    <t>תאורן ראשי</t>
  </si>
  <si>
    <t>עוזר תאורן 1</t>
  </si>
  <si>
    <t>עוזר תאורן 2</t>
  </si>
  <si>
    <t>עוזרי תאורה לפי ימים</t>
  </si>
  <si>
    <t>גריפ ראשי</t>
  </si>
  <si>
    <t>עוזר גריפ</t>
  </si>
  <si>
    <t>מנהל אומנותי</t>
  </si>
  <si>
    <t>סט דרסר</t>
  </si>
  <si>
    <t>פרופס מסטר</t>
  </si>
  <si>
    <t>עוזר ארט 1</t>
  </si>
  <si>
    <t>עוזר ארט 2</t>
  </si>
  <si>
    <t>מעצבת תלבושות</t>
  </si>
  <si>
    <t>עוזרת הלבשה</t>
  </si>
  <si>
    <t>מאפרת</t>
  </si>
  <si>
    <t>עוזרת מאפרת</t>
  </si>
  <si>
    <t>תסרוקות</t>
  </si>
  <si>
    <t>סה"כ צוות</t>
  </si>
  <si>
    <t>הכנות לצילומים</t>
  </si>
  <si>
    <t>סיורי לוקיישן (רכב כלכלה דלק)</t>
  </si>
  <si>
    <t>סה"כ הכנות לצילומים</t>
  </si>
  <si>
    <t>ציוד תאורה</t>
  </si>
  <si>
    <t>דולי + גריפ</t>
  </si>
  <si>
    <t>סאונד</t>
  </si>
  <si>
    <t>גנרטור + מפעיל</t>
  </si>
  <si>
    <t>ג'לטינים</t>
  </si>
  <si>
    <t>נורות</t>
  </si>
  <si>
    <t>נזקים לציוד</t>
  </si>
  <si>
    <t>חומרים מתכלים מצלמה</t>
  </si>
  <si>
    <t>חומרים מתכלים סאונד</t>
  </si>
  <si>
    <t>חומרים מתכלים גריפ + חשמל</t>
  </si>
  <si>
    <t>סה"כ ציוד וחומרי גלם</t>
  </si>
  <si>
    <t>ציוד וחומרים למחלקה אומנותית</t>
  </si>
  <si>
    <t>דרסינג לאתרי צילום</t>
  </si>
  <si>
    <t>פרופס לאתרים ושחקנים</t>
  </si>
  <si>
    <t>קנייה והשכרת תלבושות</t>
  </si>
  <si>
    <t>חומרי איפור ופאות</t>
  </si>
  <si>
    <t>כביסה</t>
  </si>
  <si>
    <t>אובדנים ונזקים</t>
  </si>
  <si>
    <t>סה"כ ציוד וחומרים למחלקה אומנותית</t>
  </si>
  <si>
    <t>אתרי צילום</t>
  </si>
  <si>
    <t>השכרת אתרי צילום</t>
  </si>
  <si>
    <t>תיקון נזקים ונקיון</t>
  </si>
  <si>
    <t>קניות לאתרי צילום</t>
  </si>
  <si>
    <t>מכשירי קשר</t>
  </si>
  <si>
    <t xml:space="preserve">שמירה </t>
  </si>
  <si>
    <t>שוטרים בשכר</t>
  </si>
  <si>
    <t>סה"כ אתרי צילום</t>
  </si>
  <si>
    <t>קייטרינג ותחבורה</t>
  </si>
  <si>
    <t>רכב מצלמה</t>
  </si>
  <si>
    <t>משאית ציוד</t>
  </si>
  <si>
    <t>טרנזיט ארט</t>
  </si>
  <si>
    <t>מיניבוס סאונד</t>
  </si>
  <si>
    <t>רכב איפור</t>
  </si>
  <si>
    <t>טרנזיט מחנה</t>
  </si>
  <si>
    <t>מיניבוס נוסעים</t>
  </si>
  <si>
    <t>רכב מושכר קטן 1</t>
  </si>
  <si>
    <t>חודש</t>
  </si>
  <si>
    <t>רכב מושכר קטן 2</t>
  </si>
  <si>
    <t>תשלום לחברת הסעות</t>
  </si>
  <si>
    <t>מוניות</t>
  </si>
  <si>
    <t>הובלות</t>
  </si>
  <si>
    <t>חניות</t>
  </si>
  <si>
    <t>דלק</t>
  </si>
  <si>
    <t>נזקים לרכבים</t>
  </si>
  <si>
    <t>קייטרינג (35 איש צוות ושחקנים)</t>
  </si>
  <si>
    <t>מנות</t>
  </si>
  <si>
    <t>קייטרינג ניצבים</t>
  </si>
  <si>
    <t>מים מינרלים, קפה , פירות</t>
  </si>
  <si>
    <t>כלכלה לצוות מחוץ לאתר הצילום</t>
  </si>
  <si>
    <t>סה"כ קייטרינג ותחבורה</t>
  </si>
  <si>
    <t>עריכה</t>
  </si>
  <si>
    <t>תאום פוסט-פרודקשין</t>
  </si>
  <si>
    <t>עורך</t>
  </si>
  <si>
    <t>חדר עריכה</t>
  </si>
  <si>
    <t>דיגיטציה</t>
  </si>
  <si>
    <r>
      <t xml:space="preserve">עורך </t>
    </r>
    <r>
      <rPr>
        <sz val="12"/>
        <rFont val="Arial"/>
        <charset val="177"/>
      </rPr>
      <t>ON LINE</t>
    </r>
  </si>
  <si>
    <r>
      <t xml:space="preserve">חדר עריכה </t>
    </r>
    <r>
      <rPr>
        <sz val="12"/>
        <rFont val="Arial"/>
        <charset val="177"/>
      </rPr>
      <t>ON LINE</t>
    </r>
  </si>
  <si>
    <t>כלכלה ונסיעות בעריכה</t>
  </si>
  <si>
    <t>סה"כ עריכה</t>
  </si>
  <si>
    <t>פס קול</t>
  </si>
  <si>
    <t>מוסיקה</t>
  </si>
  <si>
    <r>
      <t>הקלטות אפקטים (</t>
    </r>
    <r>
      <rPr>
        <sz val="12"/>
        <rFont val="Arial"/>
        <charset val="177"/>
      </rPr>
      <t>F0LLIES)</t>
    </r>
  </si>
  <si>
    <t>מיקס</t>
  </si>
  <si>
    <t>שעות</t>
  </si>
  <si>
    <t>חומרים לסאונד</t>
  </si>
  <si>
    <t>סה"כ פס קול</t>
  </si>
  <si>
    <t>משרדיות</t>
  </si>
  <si>
    <t>השכרת משרד</t>
  </si>
  <si>
    <t>טלפונים</t>
  </si>
  <si>
    <t>ציוד משרדי</t>
  </si>
  <si>
    <t xml:space="preserve">הוצ' משרד </t>
  </si>
  <si>
    <t>הנהלת חשבונות</t>
  </si>
  <si>
    <t>ראיית חשבונות</t>
  </si>
  <si>
    <t>ייעוץ משפטי</t>
  </si>
  <si>
    <t>סה"כ משרדיות</t>
  </si>
  <si>
    <t>עלות</t>
  </si>
  <si>
    <t xml:space="preserve">תשלום </t>
  </si>
  <si>
    <t>במזומן</t>
  </si>
  <si>
    <t>תקציב</t>
  </si>
  <si>
    <t>סה"כ מתחת לקו</t>
  </si>
  <si>
    <t>סה"כ תקציב</t>
  </si>
  <si>
    <t>הערכה</t>
  </si>
  <si>
    <t>נסיעה לגריידינג</t>
  </si>
  <si>
    <t>איש</t>
  </si>
  <si>
    <t xml:space="preserve">משלוחים </t>
  </si>
  <si>
    <t>בלתי צפוי  10%</t>
  </si>
  <si>
    <t>שכר במאי 7.5% מתקציב המזומן</t>
  </si>
  <si>
    <t>תשלום זכויות עיבוד 3.5% מתקציב המזומן</t>
  </si>
  <si>
    <t>זכויות עיבוד לתסריט</t>
  </si>
  <si>
    <t>סיכום ביניים שחקנים וצוות</t>
  </si>
  <si>
    <t>סה"כ ביניים לספקים</t>
  </si>
  <si>
    <t>א. שכר שחקנים וצוות</t>
  </si>
  <si>
    <t>ב. תשלום לספקים</t>
  </si>
  <si>
    <t>מקורות מימון</t>
  </si>
  <si>
    <t>בלתי צפוי 10%</t>
  </si>
  <si>
    <t>סה"כ מזומן נדרש להפקה</t>
  </si>
  <si>
    <t>סה"כ מימון</t>
  </si>
  <si>
    <t>ביטוח הפקה</t>
  </si>
  <si>
    <t>התקציב ב- ₪</t>
  </si>
  <si>
    <t xml:space="preserve">ציוד מצלמה  </t>
  </si>
  <si>
    <t>קלטות צילום</t>
  </si>
  <si>
    <t>סטילס</t>
  </si>
  <si>
    <t>כותרות</t>
  </si>
  <si>
    <t>תשלומים</t>
  </si>
  <si>
    <t>בחו"ל</t>
  </si>
  <si>
    <t xml:space="preserve">הקרן </t>
  </si>
  <si>
    <t>משקיע פרטי</t>
  </si>
  <si>
    <t>מכירה מוקדמת להפצה (MG)</t>
  </si>
  <si>
    <t>גריידינד ואפקטים מיוחדים</t>
  </si>
  <si>
    <t xml:space="preserve">יצירת DCP </t>
  </si>
  <si>
    <t>Off Line המרת קבצים לפורמט עריכת</t>
  </si>
  <si>
    <t>דיסקים וגיבוי</t>
  </si>
  <si>
    <t>הכנת עותק DCP ועותק פילם</t>
  </si>
  <si>
    <t>ציוד וחומרים מתכלים</t>
  </si>
  <si>
    <t>סה"כ חומרי גלם לצילום</t>
  </si>
  <si>
    <t>שכר תסריטאי 6% מתקציב המזומן</t>
  </si>
  <si>
    <t>שכר מפיק 10.5% מתקציב המזומן</t>
  </si>
  <si>
    <t>סה"כ מעל ומתחת לקו</t>
  </si>
  <si>
    <t>סה"כ תקציב ההפקה</t>
  </si>
  <si>
    <t>תשלומים דחויים</t>
  </si>
  <si>
    <t>הוצ' בחו"ל</t>
  </si>
  <si>
    <t xml:space="preserve">העתק סופי בפורמט DCP </t>
  </si>
  <si>
    <t>תאריך:</t>
  </si>
  <si>
    <t>שם הסרט: __________________</t>
  </si>
  <si>
    <t xml:space="preserve">תקציב להפקת סרט </t>
  </si>
  <si>
    <t xml:space="preserve">סה"כ _____ ימי צילום </t>
  </si>
  <si>
    <t>הכנה ופרוק ______ שבועות</t>
  </si>
  <si>
    <t>פיתוח הפרוייקט ותקורה</t>
  </si>
  <si>
    <t>הוצ' פיתוח עד מועד קדם ההפקה</t>
  </si>
  <si>
    <t>תקורה (5% מתקציב המזומן ללא בלתי צפוי)</t>
  </si>
  <si>
    <t>סה"כ תקציב מתחת לקו</t>
  </si>
  <si>
    <t>סה"כ פיתוח הפרוייקט ותקורה</t>
  </si>
  <si>
    <t>הוצאות עודפות</t>
  </si>
  <si>
    <t xml:space="preserve">הכנת עותק DCP </t>
  </si>
  <si>
    <t xml:space="preserve">המרת קבצים לפורמטים שונים </t>
  </si>
  <si>
    <t xml:space="preserve">סה"כ הכנת עותק DCP </t>
  </si>
  <si>
    <t>גיבויים לענן</t>
  </si>
  <si>
    <t>דיסקים</t>
  </si>
  <si>
    <t>דיסקים וגיבויים חומר מצולם</t>
  </si>
  <si>
    <t>ציוד מצלמות רחף</t>
  </si>
  <si>
    <t>חדר חזרות שחקנים</t>
  </si>
  <si>
    <t xml:space="preserve">מחסנים </t>
  </si>
  <si>
    <t>מלהק/ת</t>
  </si>
  <si>
    <t>מפיק בפועל</t>
  </si>
  <si>
    <t>פעלולנים/סטנטס</t>
  </si>
  <si>
    <t>מנהל תחבורה</t>
  </si>
  <si>
    <t>גוף משדר (ערוץ 2, 10)</t>
  </si>
  <si>
    <t>גוף משדר (כבלים או לווין)</t>
  </si>
  <si>
    <t>עודף/גרעון</t>
  </si>
  <si>
    <t>בניית תפאורה</t>
  </si>
  <si>
    <t>צילומים באולפן</t>
  </si>
  <si>
    <t>חברת ההפקה (P/N)</t>
  </si>
  <si>
    <t>קוד מיון</t>
  </si>
  <si>
    <t>מס. כרטיס</t>
  </si>
  <si>
    <t>קוד</t>
  </si>
  <si>
    <t>מיון</t>
  </si>
  <si>
    <t>510</t>
  </si>
  <si>
    <t>550</t>
  </si>
  <si>
    <t>560</t>
  </si>
  <si>
    <t>570</t>
  </si>
  <si>
    <t>575</t>
  </si>
  <si>
    <t>580</t>
  </si>
  <si>
    <t>585</t>
  </si>
  <si>
    <t>590</t>
  </si>
  <si>
    <t>595</t>
  </si>
  <si>
    <t xml:space="preserve"> קייטרינג ותחבורה</t>
  </si>
  <si>
    <t xml:space="preserve"> ציוד וחומרים מתכלים</t>
  </si>
  <si>
    <t xml:space="preserve">סיכום ביניים סה"כ הוצאות הפקה </t>
  </si>
  <si>
    <t>סה"כ צוות שחקנים והוצאות הפקה</t>
  </si>
  <si>
    <t>הנח"ש</t>
  </si>
  <si>
    <t>הסכומים בש"ח</t>
  </si>
  <si>
    <t>סך משמרות עריכה __________</t>
  </si>
  <si>
    <t>שעות נוספות</t>
  </si>
  <si>
    <r>
      <t>תקורה</t>
    </r>
    <r>
      <rPr>
        <sz val="12"/>
        <rFont val="Arial"/>
        <family val="2"/>
      </rPr>
      <t xml:space="preserve"> (5% מתקציב המזומן ללא בלתי צפוי)</t>
    </r>
  </si>
  <si>
    <t>השקעת הקרן בפיתוח התסריט</t>
  </si>
  <si>
    <t>פורמט צילום -  4K</t>
  </si>
  <si>
    <t xml:space="preserve">פיתוח הפרוייקט </t>
  </si>
  <si>
    <t>תקורה</t>
  </si>
  <si>
    <t>אולפן סאונד-(הקלטות, ADR, FOLLIES)</t>
  </si>
  <si>
    <t>משמרות</t>
  </si>
  <si>
    <t>דוגמא - תקציב הפקה לסרט : (שם הסרט)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</si>
</sst>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&quot;₪&quot;* #,##0.00_-;\-&quot;₪&quot;* #,##0.00_-;_-&quot;₪&quot;* &quot;-&quot;??_-;_-@_-"/>
    <numFmt numFmtId="165" formatCode="_-* #,##0.00_-;\-* #,##0.00_-;_-* &quot;-&quot;??_-;_-@_-"/>
    <numFmt numFmtId="166" formatCode="0.0"/>
    <numFmt numFmtId="167" formatCode="#,##0_ ;[Red]\-#,##0\ "/>
    <numFmt numFmtId="168" formatCode="_-* #,##0_-;\-* #,##0_-;_-* &quot;-&quot;??_-;_-@_-"/>
  </numFmts>
  <fonts count="35">
    <font>
      <sz val="12"/>
      <name val="Arial"/>
      <charset val="177"/>
    </font>
    <font>
      <sz val="12"/>
      <name val="Miriam"/>
      <family val="2"/>
      <charset val="177"/>
    </font>
    <font>
      <sz val="12"/>
      <name val="Miriam"/>
      <family val="2"/>
      <charset val="177"/>
    </font>
    <font>
      <sz val="12"/>
      <name val="Arial"/>
      <family val="2"/>
    </font>
    <font>
      <b/>
      <sz val="12"/>
      <name val="Miriam"/>
      <family val="2"/>
      <charset val="177"/>
    </font>
    <font>
      <b/>
      <sz val="12"/>
      <name val="Arial"/>
      <family val="2"/>
      <charset val="177"/>
    </font>
    <font>
      <b/>
      <sz val="10"/>
      <name val="Narkisim"/>
      <family val="2"/>
      <charset val="177"/>
    </font>
    <font>
      <sz val="12"/>
      <name val="Arial"/>
      <family val="2"/>
      <charset val="177"/>
    </font>
    <font>
      <b/>
      <sz val="16"/>
      <name val="Arial"/>
      <family val="2"/>
      <charset val="177"/>
    </font>
    <font>
      <b/>
      <sz val="14"/>
      <name val="Miriam"/>
      <family val="2"/>
      <charset val="177"/>
    </font>
    <font>
      <b/>
      <sz val="16"/>
      <name val="Narkisim"/>
      <family val="2"/>
      <charset val="177"/>
    </font>
    <font>
      <sz val="14"/>
      <name val="Arial"/>
      <family val="2"/>
      <charset val="177"/>
    </font>
    <font>
      <b/>
      <sz val="14"/>
      <name val="Arial"/>
      <family val="2"/>
      <charset val="177"/>
    </font>
    <font>
      <sz val="14"/>
      <name val="Miriam"/>
      <family val="2"/>
      <charset val="177"/>
    </font>
    <font>
      <b/>
      <sz val="14"/>
      <name val="Narkisim"/>
      <family val="2"/>
      <charset val="177"/>
    </font>
    <font>
      <b/>
      <sz val="12"/>
      <name val="Narkisim"/>
      <family val="2"/>
      <charset val="177"/>
    </font>
    <font>
      <sz val="16"/>
      <name val="Narkisim"/>
      <family val="2"/>
      <charset val="177"/>
    </font>
    <font>
      <sz val="9"/>
      <name val="Miriam"/>
      <family val="2"/>
      <charset val="177"/>
    </font>
    <font>
      <sz val="14"/>
      <name val="Narkisim"/>
      <family val="2"/>
      <charset val="177"/>
    </font>
    <font>
      <b/>
      <sz val="12"/>
      <name val="Guttman Kav"/>
      <charset val="177"/>
    </font>
    <font>
      <b/>
      <sz val="16"/>
      <name val="Rod Transparent"/>
      <family val="3"/>
      <charset val="177"/>
    </font>
    <font>
      <b/>
      <sz val="14"/>
      <name val="Guttman Kav"/>
      <charset val="177"/>
    </font>
    <font>
      <sz val="14"/>
      <name val="Arial"/>
      <family val="2"/>
    </font>
    <font>
      <sz val="8"/>
      <name val="Arial"/>
      <family val="2"/>
      <charset val="177"/>
    </font>
    <font>
      <sz val="14"/>
      <name val="Helsinki"/>
      <family val="2"/>
      <charset val="177"/>
    </font>
    <font>
      <b/>
      <sz val="16"/>
      <name val="MS Dialog"/>
      <family val="2"/>
      <charset val="177"/>
    </font>
    <font>
      <b/>
      <sz val="12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sz val="12"/>
      <name val="Guttman Kav"/>
      <charset val="177"/>
    </font>
    <font>
      <b/>
      <sz val="16"/>
      <name val="Miriam"/>
      <family val="2"/>
      <charset val="177"/>
    </font>
    <font>
      <b/>
      <sz val="18"/>
      <name val="Narkisim"/>
      <family val="2"/>
      <charset val="177"/>
    </font>
    <font>
      <b/>
      <sz val="18"/>
      <name val="Arial"/>
      <family val="2"/>
      <charset val="177"/>
    </font>
    <font>
      <b/>
      <sz val="20"/>
      <name val="Arial"/>
      <family val="2"/>
      <charset val="177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175">
    <xf numFmtId="0" fontId="0" fillId="0" borderId="0" xfId="0"/>
    <xf numFmtId="0" fontId="2" fillId="0" borderId="0" xfId="0" applyFont="1"/>
    <xf numFmtId="3" fontId="0" fillId="0" borderId="0" xfId="0" applyNumberFormat="1"/>
    <xf numFmtId="3" fontId="2" fillId="0" borderId="0" xfId="0" applyNumberFormat="1" applyFont="1"/>
    <xf numFmtId="3" fontId="2" fillId="0" borderId="0" xfId="0" applyNumberFormat="1" applyFont="1" applyAlignment="1">
      <alignment horizontal="center"/>
    </xf>
    <xf numFmtId="0" fontId="9" fillId="0" borderId="0" xfId="0" applyFont="1" applyBorder="1" applyAlignment="1">
      <alignment horizontal="center"/>
    </xf>
    <xf numFmtId="0" fontId="10" fillId="0" borderId="3" xfId="0" applyFont="1" applyBorder="1"/>
    <xf numFmtId="3" fontId="2" fillId="0" borderId="0" xfId="0" applyNumberFormat="1" applyFont="1" applyBorder="1"/>
    <xf numFmtId="3" fontId="0" fillId="0" borderId="0" xfId="0" applyNumberFormat="1" applyBorder="1"/>
    <xf numFmtId="0" fontId="9" fillId="0" borderId="0" xfId="0" applyFont="1"/>
    <xf numFmtId="3" fontId="12" fillId="0" borderId="0" xfId="0" applyNumberFormat="1" applyFont="1"/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3" fontId="2" fillId="0" borderId="1" xfId="0" applyNumberFormat="1" applyFont="1" applyBorder="1"/>
    <xf numFmtId="3" fontId="5" fillId="0" borderId="0" xfId="0" applyNumberFormat="1" applyFont="1"/>
    <xf numFmtId="0" fontId="15" fillId="0" borderId="0" xfId="0" applyFont="1" applyAlignment="1">
      <alignment horizontal="left"/>
    </xf>
    <xf numFmtId="166" fontId="2" fillId="0" borderId="0" xfId="0" applyNumberFormat="1" applyFont="1"/>
    <xf numFmtId="0" fontId="0" fillId="0" borderId="0" xfId="0" applyAlignment="1">
      <alignment horizontal="center"/>
    </xf>
    <xf numFmtId="0" fontId="16" fillId="0" borderId="0" xfId="0" applyFont="1" applyAlignment="1">
      <alignment horizontal="left"/>
    </xf>
    <xf numFmtId="3" fontId="9" fillId="0" borderId="0" xfId="0" applyNumberFormat="1" applyFont="1"/>
    <xf numFmtId="0" fontId="14" fillId="0" borderId="0" xfId="0" applyFont="1" applyAlignment="1">
      <alignment horizontal="left"/>
    </xf>
    <xf numFmtId="0" fontId="14" fillId="0" borderId="0" xfId="0" applyFont="1"/>
    <xf numFmtId="0" fontId="9" fillId="0" borderId="0" xfId="0" applyFont="1" applyAlignment="1">
      <alignment horizontal="right"/>
    </xf>
    <xf numFmtId="0" fontId="7" fillId="0" borderId="0" xfId="0" applyFont="1"/>
    <xf numFmtId="0" fontId="7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0" fillId="0" borderId="0" xfId="0" applyFont="1"/>
    <xf numFmtId="3" fontId="12" fillId="0" borderId="0" xfId="0" applyNumberFormat="1" applyFont="1" applyBorder="1"/>
    <xf numFmtId="0" fontId="0" fillId="0" borderId="0" xfId="0" applyBorder="1"/>
    <xf numFmtId="0" fontId="6" fillId="0" borderId="0" xfId="0" applyFont="1" applyBorder="1" applyAlignment="1">
      <alignment horizontal="center"/>
    </xf>
    <xf numFmtId="3" fontId="8" fillId="0" borderId="0" xfId="0" applyNumberFormat="1" applyFont="1" applyBorder="1"/>
    <xf numFmtId="0" fontId="13" fillId="0" borderId="0" xfId="0" applyFont="1" applyBorder="1"/>
    <xf numFmtId="3" fontId="18" fillId="0" borderId="0" xfId="0" applyNumberFormat="1" applyFont="1" applyBorder="1" applyAlignment="1">
      <alignment horizontal="right"/>
    </xf>
    <xf numFmtId="3" fontId="13" fillId="0" borderId="0" xfId="0" applyNumberFormat="1" applyFont="1" applyBorder="1" applyAlignment="1">
      <alignment horizontal="right"/>
    </xf>
    <xf numFmtId="0" fontId="13" fillId="0" borderId="0" xfId="0" applyFont="1" applyBorder="1" applyAlignment="1">
      <alignment horizontal="right"/>
    </xf>
    <xf numFmtId="166" fontId="0" fillId="0" borderId="0" xfId="0" applyNumberFormat="1" applyFont="1"/>
    <xf numFmtId="0" fontId="20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0" fontId="19" fillId="0" borderId="0" xfId="0" applyFont="1" applyAlignment="1">
      <alignment horizontal="right"/>
    </xf>
    <xf numFmtId="3" fontId="0" fillId="0" borderId="0" xfId="0" applyNumberFormat="1" applyFont="1" applyAlignment="1">
      <alignment horizontal="center"/>
    </xf>
    <xf numFmtId="0" fontId="2" fillId="0" borderId="5" xfId="0" applyFont="1" applyBorder="1"/>
    <xf numFmtId="0" fontId="5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9" fillId="0" borderId="5" xfId="0" applyFont="1" applyBorder="1" applyAlignment="1">
      <alignment horizontal="right"/>
    </xf>
    <xf numFmtId="167" fontId="21" fillId="0" borderId="0" xfId="0" applyNumberFormat="1" applyFont="1" applyAlignment="1">
      <alignment horizontal="right"/>
    </xf>
    <xf numFmtId="0" fontId="14" fillId="0" borderId="0" xfId="0" applyFont="1" applyAlignment="1">
      <alignment horizontal="center"/>
    </xf>
    <xf numFmtId="0" fontId="6" fillId="0" borderId="5" xfId="0" applyFont="1" applyBorder="1" applyAlignment="1">
      <alignment horizontal="center"/>
    </xf>
    <xf numFmtId="0" fontId="0" fillId="0" borderId="5" xfId="0" applyBorder="1"/>
    <xf numFmtId="0" fontId="14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11" fillId="0" borderId="0" xfId="0" applyFont="1"/>
    <xf numFmtId="3" fontId="0" fillId="0" borderId="5" xfId="0" applyNumberFormat="1" applyBorder="1"/>
    <xf numFmtId="167" fontId="22" fillId="0" borderId="5" xfId="0" applyNumberFormat="1" applyFont="1" applyBorder="1"/>
    <xf numFmtId="0" fontId="22" fillId="0" borderId="5" xfId="0" applyFont="1" applyBorder="1"/>
    <xf numFmtId="0" fontId="13" fillId="0" borderId="0" xfId="0" applyFont="1" applyAlignment="1">
      <alignment horizontal="right"/>
    </xf>
    <xf numFmtId="3" fontId="0" fillId="0" borderId="0" xfId="0" applyNumberFormat="1" applyAlignment="1">
      <alignment horizontal="center"/>
    </xf>
    <xf numFmtId="3" fontId="8" fillId="0" borderId="0" xfId="0" applyNumberFormat="1" applyFont="1" applyBorder="1" applyAlignment="1">
      <alignment horizontal="right" vertical="top"/>
    </xf>
    <xf numFmtId="3" fontId="13" fillId="0" borderId="1" xfId="0" applyNumberFormat="1" applyFont="1" applyBorder="1" applyAlignment="1">
      <alignment horizontal="right"/>
    </xf>
    <xf numFmtId="3" fontId="9" fillId="0" borderId="0" xfId="0" applyNumberFormat="1" applyFont="1" applyBorder="1" applyAlignment="1">
      <alignment horizontal="left"/>
    </xf>
    <xf numFmtId="3" fontId="13" fillId="0" borderId="0" xfId="0" applyNumberFormat="1" applyFont="1" applyBorder="1" applyAlignment="1">
      <alignment horizontal="right" vertical="top"/>
    </xf>
    <xf numFmtId="0" fontId="5" fillId="0" borderId="0" xfId="0" applyFont="1" applyAlignment="1">
      <alignment horizontal="right"/>
    </xf>
    <xf numFmtId="0" fontId="5" fillId="0" borderId="0" xfId="0" applyFont="1" applyBorder="1" applyAlignment="1">
      <alignment horizontal="right"/>
    </xf>
    <xf numFmtId="0" fontId="14" fillId="0" borderId="6" xfId="0" applyFont="1" applyBorder="1"/>
    <xf numFmtId="0" fontId="0" fillId="0" borderId="7" xfId="0" applyBorder="1"/>
    <xf numFmtId="3" fontId="12" fillId="0" borderId="7" xfId="0" applyNumberFormat="1" applyFont="1" applyBorder="1"/>
    <xf numFmtId="0" fontId="14" fillId="0" borderId="8" xfId="0" applyFont="1" applyBorder="1" applyAlignment="1">
      <alignment horizontal="right"/>
    </xf>
    <xf numFmtId="3" fontId="12" fillId="0" borderId="9" xfId="0" applyNumberFormat="1" applyFont="1" applyBorder="1" applyAlignment="1">
      <alignment horizontal="right"/>
    </xf>
    <xf numFmtId="0" fontId="8" fillId="0" borderId="0" xfId="0" applyFont="1"/>
    <xf numFmtId="3" fontId="23" fillId="0" borderId="0" xfId="0" applyNumberFormat="1" applyFont="1"/>
    <xf numFmtId="167" fontId="11" fillId="0" borderId="0" xfId="0" applyNumberFormat="1" applyFont="1"/>
    <xf numFmtId="167" fontId="0" fillId="0" borderId="0" xfId="0" applyNumberFormat="1"/>
    <xf numFmtId="0" fontId="8" fillId="0" borderId="0" xfId="0" applyFont="1" applyAlignment="1">
      <alignment horizontal="left"/>
    </xf>
    <xf numFmtId="3" fontId="8" fillId="0" borderId="0" xfId="0" applyNumberFormat="1" applyFont="1"/>
    <xf numFmtId="0" fontId="24" fillId="0" borderId="0" xfId="0" applyFont="1"/>
    <xf numFmtId="0" fontId="1" fillId="0" borderId="5" xfId="0" applyFont="1" applyBorder="1" applyAlignment="1">
      <alignment horizontal="right"/>
    </xf>
    <xf numFmtId="166" fontId="0" fillId="0" borderId="0" xfId="0" applyNumberFormat="1"/>
    <xf numFmtId="166" fontId="6" fillId="0" borderId="5" xfId="0" applyNumberFormat="1" applyFont="1" applyBorder="1" applyAlignment="1">
      <alignment horizontal="center"/>
    </xf>
    <xf numFmtId="166" fontId="23" fillId="0" borderId="0" xfId="0" applyNumberFormat="1" applyFont="1"/>
    <xf numFmtId="166" fontId="7" fillId="0" borderId="0" xfId="0" applyNumberFormat="1" applyFont="1"/>
    <xf numFmtId="166" fontId="17" fillId="0" borderId="0" xfId="0" applyNumberFormat="1" applyFont="1"/>
    <xf numFmtId="166" fontId="0" fillId="0" borderId="7" xfId="0" applyNumberFormat="1" applyBorder="1"/>
    <xf numFmtId="166" fontId="0" fillId="0" borderId="0" xfId="0" applyNumberFormat="1" applyBorder="1"/>
    <xf numFmtId="166" fontId="0" fillId="0" borderId="5" xfId="0" applyNumberFormat="1" applyBorder="1"/>
    <xf numFmtId="0" fontId="26" fillId="0" borderId="5" xfId="0" applyFont="1" applyBorder="1"/>
    <xf numFmtId="0" fontId="26" fillId="0" borderId="0" xfId="0" applyFont="1"/>
    <xf numFmtId="3" fontId="7" fillId="0" borderId="0" xfId="0" applyNumberFormat="1" applyFont="1" applyBorder="1" applyAlignment="1">
      <alignment horizontal="right"/>
    </xf>
    <xf numFmtId="3" fontId="7" fillId="0" borderId="1" xfId="0" applyNumberFormat="1" applyFont="1" applyBorder="1" applyAlignment="1">
      <alignment horizontal="right"/>
    </xf>
    <xf numFmtId="0" fontId="9" fillId="0" borderId="0" xfId="0" applyFont="1" applyAlignment="1">
      <alignment horizontal="left"/>
    </xf>
    <xf numFmtId="0" fontId="1" fillId="0" borderId="0" xfId="0" applyFont="1"/>
    <xf numFmtId="168" fontId="29" fillId="0" borderId="0" xfId="1" applyNumberFormat="1" applyFont="1"/>
    <xf numFmtId="3" fontId="1" fillId="0" borderId="0" xfId="0" applyNumberFormat="1" applyFont="1" applyBorder="1"/>
    <xf numFmtId="3" fontId="1" fillId="0" borderId="1" xfId="0" applyNumberFormat="1" applyFont="1" applyBorder="1"/>
    <xf numFmtId="0" fontId="0" fillId="0" borderId="9" xfId="0" applyBorder="1"/>
    <xf numFmtId="3" fontId="7" fillId="0" borderId="9" xfId="0" applyNumberFormat="1" applyFont="1" applyBorder="1" applyAlignment="1">
      <alignment horizontal="right"/>
    </xf>
    <xf numFmtId="0" fontId="9" fillId="0" borderId="9" xfId="0" applyFont="1" applyBorder="1"/>
    <xf numFmtId="167" fontId="30" fillId="0" borderId="0" xfId="0" applyNumberFormat="1" applyFont="1" applyAlignment="1">
      <alignment horizontal="right"/>
    </xf>
    <xf numFmtId="0" fontId="11" fillId="0" borderId="0" xfId="0" applyFont="1" applyFill="1"/>
    <xf numFmtId="167" fontId="11" fillId="0" borderId="0" xfId="0" applyNumberFormat="1" applyFont="1" applyFill="1"/>
    <xf numFmtId="167" fontId="11" fillId="0" borderId="0" xfId="0" applyNumberFormat="1" applyFont="1" applyFill="1" applyBorder="1"/>
    <xf numFmtId="167" fontId="11" fillId="0" borderId="5" xfId="0" applyNumberFormat="1" applyFont="1" applyFill="1" applyBorder="1"/>
    <xf numFmtId="3" fontId="11" fillId="0" borderId="5" xfId="0" applyNumberFormat="1" applyFont="1" applyBorder="1"/>
    <xf numFmtId="0" fontId="11" fillId="0" borderId="5" xfId="0" applyFont="1" applyBorder="1"/>
    <xf numFmtId="0" fontId="3" fillId="0" borderId="0" xfId="0" applyFont="1"/>
    <xf numFmtId="168" fontId="0" fillId="0" borderId="0" xfId="1" applyNumberFormat="1" applyFont="1"/>
    <xf numFmtId="168" fontId="5" fillId="0" borderId="0" xfId="1" applyNumberFormat="1" applyFont="1"/>
    <xf numFmtId="168" fontId="0" fillId="0" borderId="1" xfId="1" applyNumberFormat="1" applyFont="1" applyBorder="1"/>
    <xf numFmtId="0" fontId="26" fillId="0" borderId="0" xfId="0" applyFont="1" applyBorder="1" applyAlignment="1">
      <alignment horizontal="left"/>
    </xf>
    <xf numFmtId="0" fontId="14" fillId="0" borderId="0" xfId="0" applyFont="1" applyBorder="1"/>
    <xf numFmtId="3" fontId="5" fillId="0" borderId="0" xfId="0" applyNumberFormat="1" applyFont="1" applyBorder="1"/>
    <xf numFmtId="168" fontId="1" fillId="0" borderId="0" xfId="1" applyNumberFormat="1" applyFont="1"/>
    <xf numFmtId="168" fontId="2" fillId="0" borderId="0" xfId="1" applyNumberFormat="1" applyFont="1"/>
    <xf numFmtId="0" fontId="25" fillId="0" borderId="12" xfId="0" applyFont="1" applyFill="1" applyBorder="1"/>
    <xf numFmtId="0" fontId="11" fillId="0" borderId="2" xfId="0" applyFont="1" applyBorder="1"/>
    <xf numFmtId="0" fontId="11" fillId="0" borderId="4" xfId="0" applyFont="1" applyBorder="1"/>
    <xf numFmtId="167" fontId="31" fillId="0" borderId="13" xfId="2" applyNumberFormat="1" applyFont="1" applyFill="1" applyBorder="1"/>
    <xf numFmtId="0" fontId="27" fillId="0" borderId="12" xfId="0" applyFont="1" applyFill="1" applyBorder="1" applyAlignment="1">
      <alignment horizontal="center"/>
    </xf>
    <xf numFmtId="0" fontId="19" fillId="0" borderId="2" xfId="0" applyFont="1" applyBorder="1" applyAlignment="1">
      <alignment horizontal="right"/>
    </xf>
    <xf numFmtId="0" fontId="26" fillId="0" borderId="4" xfId="0" applyFont="1" applyBorder="1"/>
    <xf numFmtId="0" fontId="10" fillId="0" borderId="0" xfId="0" applyFont="1" applyAlignment="1">
      <alignment horizontal="center"/>
    </xf>
    <xf numFmtId="3" fontId="22" fillId="0" borderId="7" xfId="0" applyNumberFormat="1" applyFont="1" applyBorder="1"/>
    <xf numFmtId="3" fontId="22" fillId="0" borderId="10" xfId="0" applyNumberFormat="1" applyFont="1" applyBorder="1"/>
    <xf numFmtId="3" fontId="22" fillId="0" borderId="0" xfId="0" applyNumberFormat="1" applyFont="1" applyBorder="1"/>
    <xf numFmtId="3" fontId="22" fillId="0" borderId="11" xfId="0" applyNumberFormat="1" applyFont="1" applyBorder="1"/>
    <xf numFmtId="167" fontId="27" fillId="0" borderId="0" xfId="0" applyNumberFormat="1" applyFont="1" applyFill="1"/>
    <xf numFmtId="167" fontId="27" fillId="0" borderId="5" xfId="0" applyNumberFormat="1" applyFont="1" applyFill="1" applyBorder="1"/>
    <xf numFmtId="0" fontId="3" fillId="0" borderId="5" xfId="0" applyFont="1" applyBorder="1"/>
    <xf numFmtId="0" fontId="0" fillId="0" borderId="0" xfId="0" applyAlignment="1">
      <alignment horizontal="right"/>
    </xf>
    <xf numFmtId="0" fontId="0" fillId="2" borderId="0" xfId="0" applyFill="1"/>
    <xf numFmtId="0" fontId="0" fillId="3" borderId="0" xfId="0" applyFill="1"/>
    <xf numFmtId="0" fontId="16" fillId="3" borderId="0" xfId="0" applyFont="1" applyFill="1" applyAlignment="1">
      <alignment horizontal="left"/>
    </xf>
    <xf numFmtId="166" fontId="0" fillId="3" borderId="0" xfId="0" applyNumberFormat="1" applyFill="1"/>
    <xf numFmtId="0" fontId="0" fillId="3" borderId="0" xfId="0" applyFill="1" applyAlignment="1">
      <alignment horizontal="center"/>
    </xf>
    <xf numFmtId="3" fontId="9" fillId="3" borderId="0" xfId="0" applyNumberFormat="1" applyFont="1" applyFill="1"/>
    <xf numFmtId="0" fontId="26" fillId="3" borderId="0" xfId="0" applyFont="1" applyFill="1"/>
    <xf numFmtId="3" fontId="12" fillId="3" borderId="0" xfId="0" applyNumberFormat="1" applyFont="1" applyFill="1"/>
    <xf numFmtId="0" fontId="0" fillId="4" borderId="0" xfId="0" applyFill="1"/>
    <xf numFmtId="0" fontId="0" fillId="5" borderId="0" xfId="0" applyFill="1"/>
    <xf numFmtId="3" fontId="9" fillId="5" borderId="9" xfId="0" applyNumberFormat="1" applyFont="1" applyFill="1" applyBorder="1" applyAlignment="1">
      <alignment horizontal="right"/>
    </xf>
    <xf numFmtId="0" fontId="0" fillId="5" borderId="0" xfId="0" applyFill="1" applyAlignment="1">
      <alignment horizontal="right"/>
    </xf>
    <xf numFmtId="3" fontId="12" fillId="5" borderId="9" xfId="0" applyNumberFormat="1" applyFont="1" applyFill="1" applyBorder="1" applyAlignment="1">
      <alignment horizontal="right"/>
    </xf>
    <xf numFmtId="0" fontId="10" fillId="2" borderId="4" xfId="0" applyFont="1" applyFill="1" applyBorder="1" applyAlignment="1">
      <alignment horizontal="left"/>
    </xf>
    <xf numFmtId="3" fontId="0" fillId="2" borderId="2" xfId="0" applyNumberFormat="1" applyFill="1" applyBorder="1"/>
    <xf numFmtId="166" fontId="0" fillId="2" borderId="2" xfId="0" applyNumberFormat="1" applyFill="1" applyBorder="1"/>
    <xf numFmtId="3" fontId="8" fillId="2" borderId="2" xfId="0" applyNumberFormat="1" applyFont="1" applyFill="1" applyBorder="1"/>
    <xf numFmtId="3" fontId="12" fillId="2" borderId="0" xfId="0" applyNumberFormat="1" applyFont="1" applyFill="1" applyBorder="1"/>
    <xf numFmtId="0" fontId="10" fillId="2" borderId="0" xfId="0" applyFont="1" applyFill="1" applyBorder="1" applyAlignment="1">
      <alignment horizontal="center"/>
    </xf>
    <xf numFmtId="0" fontId="11" fillId="4" borderId="0" xfId="0" applyFont="1" applyFill="1"/>
    <xf numFmtId="0" fontId="28" fillId="4" borderId="0" xfId="0" applyFont="1" applyFill="1"/>
    <xf numFmtId="3" fontId="28" fillId="4" borderId="0" xfId="0" applyNumberFormat="1" applyFont="1" applyFill="1"/>
    <xf numFmtId="0" fontId="8" fillId="4" borderId="0" xfId="0" applyFont="1" applyFill="1" applyAlignment="1">
      <alignment horizontal="left"/>
    </xf>
    <xf numFmtId="167" fontId="8" fillId="4" borderId="0" xfId="0" applyNumberFormat="1" applyFont="1" applyFill="1"/>
    <xf numFmtId="0" fontId="0" fillId="6" borderId="0" xfId="0" applyFill="1"/>
    <xf numFmtId="0" fontId="27" fillId="6" borderId="0" xfId="0" applyFont="1" applyFill="1"/>
    <xf numFmtId="166" fontId="27" fillId="6" borderId="0" xfId="0" applyNumberFormat="1" applyFont="1" applyFill="1"/>
    <xf numFmtId="3" fontId="27" fillId="6" borderId="0" xfId="0" applyNumberFormat="1" applyFont="1" applyFill="1"/>
    <xf numFmtId="0" fontId="12" fillId="5" borderId="0" xfId="0" applyFont="1" applyFill="1" applyBorder="1" applyAlignment="1">
      <alignment horizontal="center"/>
    </xf>
    <xf numFmtId="0" fontId="12" fillId="5" borderId="0" xfId="0" applyFont="1" applyFill="1" applyAlignment="1">
      <alignment horizontal="center"/>
    </xf>
    <xf numFmtId="0" fontId="15" fillId="0" borderId="0" xfId="0" applyFont="1" applyAlignment="1">
      <alignment horizontal="center"/>
    </xf>
    <xf numFmtId="0" fontId="0" fillId="0" borderId="1" xfId="0" applyBorder="1"/>
    <xf numFmtId="3" fontId="11" fillId="0" borderId="0" xfId="0" applyNumberFormat="1" applyFont="1"/>
    <xf numFmtId="0" fontId="32" fillId="2" borderId="5" xfId="0" applyFont="1" applyFill="1" applyBorder="1" applyAlignment="1">
      <alignment horizontal="center"/>
    </xf>
    <xf numFmtId="3" fontId="33" fillId="2" borderId="5" xfId="0" applyNumberFormat="1" applyFont="1" applyFill="1" applyBorder="1" applyAlignment="1">
      <alignment horizontal="right" vertical="top"/>
    </xf>
    <xf numFmtId="168" fontId="0" fillId="0" borderId="0" xfId="1" applyNumberFormat="1" applyFont="1" applyBorder="1"/>
    <xf numFmtId="0" fontId="22" fillId="0" borderId="0" xfId="0" applyFont="1"/>
    <xf numFmtId="168" fontId="22" fillId="0" borderId="0" xfId="1" applyNumberFormat="1" applyFont="1" applyBorder="1"/>
    <xf numFmtId="0" fontId="8" fillId="0" borderId="0" xfId="0" applyFont="1" applyFill="1" applyBorder="1" applyAlignment="1">
      <alignment horizontal="left"/>
    </xf>
    <xf numFmtId="0" fontId="0" fillId="0" borderId="0" xfId="0" applyFill="1" applyBorder="1"/>
    <xf numFmtId="166" fontId="0" fillId="0" borderId="0" xfId="0" applyNumberFormat="1" applyFill="1" applyBorder="1"/>
    <xf numFmtId="3" fontId="8" fillId="0" borderId="0" xfId="0" applyNumberFormat="1" applyFont="1" applyFill="1" applyBorder="1"/>
    <xf numFmtId="0" fontId="34" fillId="0" borderId="0" xfId="0" applyFont="1" applyFill="1" applyBorder="1" applyAlignment="1">
      <alignment horizontal="center"/>
    </xf>
    <xf numFmtId="3" fontId="34" fillId="0" borderId="0" xfId="0" applyNumberFormat="1" applyFont="1" applyFill="1" applyBorder="1"/>
    <xf numFmtId="0" fontId="4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9" fillId="0" borderId="0" xfId="0" applyFont="1" applyBorder="1"/>
    <xf numFmtId="0" fontId="1" fillId="0" borderId="0" xfId="0" applyFont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6"/>
  <sheetViews>
    <sheetView rightToLeft="1" tabSelected="1" workbookViewId="0">
      <selection activeCell="B3" sqref="B3:E3"/>
    </sheetView>
  </sheetViews>
  <sheetFormatPr defaultRowHeight="15"/>
  <cols>
    <col min="1" max="1" width="5.88671875" customWidth="1"/>
    <col min="2" max="2" width="33.88671875" customWidth="1"/>
    <col min="3" max="3" width="17.5546875" customWidth="1"/>
    <col min="4" max="4" width="17.6640625" customWidth="1"/>
    <col min="5" max="5" width="12.5546875" customWidth="1"/>
    <col min="6" max="6" width="11.88671875" customWidth="1"/>
    <col min="7" max="7" width="7.6640625" customWidth="1"/>
    <col min="8" max="8" width="8.88671875" bestFit="1" customWidth="1"/>
  </cols>
  <sheetData>
    <row r="1" spans="1:6" ht="15.75" thickBot="1">
      <c r="E1" s="102" t="s">
        <v>193</v>
      </c>
      <c r="F1" s="47"/>
    </row>
    <row r="2" spans="1:6" ht="20.25">
      <c r="B2" s="36" t="s">
        <v>251</v>
      </c>
      <c r="C2" s="37"/>
      <c r="D2" s="37"/>
      <c r="E2" s="37"/>
    </row>
    <row r="3" spans="1:6" ht="15.75">
      <c r="B3" s="171" t="s">
        <v>169</v>
      </c>
      <c r="C3" s="171"/>
      <c r="D3" s="171"/>
      <c r="E3" s="171"/>
    </row>
    <row r="5" spans="1:6" ht="15.75">
      <c r="B5" s="88" t="s">
        <v>196</v>
      </c>
      <c r="E5" s="88" t="s">
        <v>246</v>
      </c>
    </row>
    <row r="6" spans="1:6" ht="15.75">
      <c r="B6" s="49" t="s">
        <v>197</v>
      </c>
      <c r="E6" s="88" t="s">
        <v>192</v>
      </c>
    </row>
    <row r="7" spans="1:6" ht="15.75">
      <c r="B7" s="49" t="s">
        <v>242</v>
      </c>
      <c r="E7" s="88"/>
    </row>
    <row r="8" spans="1:6" ht="16.5" thickBot="1">
      <c r="A8" s="47"/>
      <c r="B8" s="40"/>
      <c r="C8" s="74"/>
      <c r="D8" s="41"/>
      <c r="E8" s="42"/>
      <c r="F8" s="47"/>
    </row>
    <row r="9" spans="1:6" ht="16.5">
      <c r="A9" s="38" t="s">
        <v>225</v>
      </c>
      <c r="B9" s="1"/>
      <c r="C9" s="38" t="s">
        <v>3</v>
      </c>
      <c r="D9" s="38" t="s">
        <v>146</v>
      </c>
      <c r="E9" s="38" t="s">
        <v>147</v>
      </c>
      <c r="F9" s="38" t="s">
        <v>174</v>
      </c>
    </row>
    <row r="10" spans="1:6" ht="17.25" thickBot="1">
      <c r="A10" s="43" t="s">
        <v>226</v>
      </c>
      <c r="B10" s="40"/>
      <c r="C10" s="43" t="s">
        <v>149</v>
      </c>
      <c r="D10" s="43" t="s">
        <v>148</v>
      </c>
      <c r="E10" s="43" t="s">
        <v>5</v>
      </c>
      <c r="F10" s="83" t="s">
        <v>175</v>
      </c>
    </row>
    <row r="11" spans="1:6" ht="19.5">
      <c r="B11" s="45" t="s">
        <v>6</v>
      </c>
      <c r="C11" s="44"/>
      <c r="D11" s="44"/>
      <c r="E11" s="44"/>
    </row>
    <row r="12" spans="1:6" ht="18.75">
      <c r="A12">
        <v>500</v>
      </c>
      <c r="B12" s="54" t="s">
        <v>187</v>
      </c>
      <c r="C12" s="95">
        <f>'תקציב מפורט'!G10</f>
        <v>307328.17499999999</v>
      </c>
      <c r="D12" s="95">
        <f>'תקציב מפורט'!H10</f>
        <v>122931.27</v>
      </c>
      <c r="E12" s="95">
        <f>'תקציב מפורט'!I10</f>
        <v>184396.90499999997</v>
      </c>
      <c r="F12" s="95">
        <f>'תקציב מפורט'!J10</f>
        <v>0</v>
      </c>
    </row>
    <row r="13" spans="1:6" ht="18.75">
      <c r="A13">
        <v>500</v>
      </c>
      <c r="B13" s="54" t="s">
        <v>157</v>
      </c>
      <c r="C13" s="95">
        <f>'תקציב מפורט'!G11</f>
        <v>219520.125</v>
      </c>
      <c r="D13" s="95">
        <f>'תקציב מפורט'!H11</f>
        <v>87808.05</v>
      </c>
      <c r="E13" s="95">
        <f>'תקציב מפורט'!I11</f>
        <v>131712.07500000001</v>
      </c>
      <c r="F13" s="95">
        <f>'תקציב מפורט'!J11</f>
        <v>0</v>
      </c>
    </row>
    <row r="14" spans="1:6" ht="18.75">
      <c r="A14">
        <v>500</v>
      </c>
      <c r="B14" s="54" t="s">
        <v>186</v>
      </c>
      <c r="C14" s="95">
        <f>'תקציב מפורט'!G12</f>
        <v>175616.1</v>
      </c>
      <c r="D14" s="95">
        <f>'תקציב מפורט'!H12</f>
        <v>70246.44</v>
      </c>
      <c r="E14" s="95">
        <f>'תקציב מפורט'!I12</f>
        <v>105369.66</v>
      </c>
      <c r="F14" s="95">
        <f>'תקציב מפורט'!J12</f>
        <v>0</v>
      </c>
    </row>
    <row r="15" spans="1:6" ht="16.5">
      <c r="A15">
        <v>500</v>
      </c>
      <c r="B15" s="49" t="s">
        <v>158</v>
      </c>
      <c r="C15" s="95">
        <f>'תקציב מפורט'!G13</f>
        <v>102442.72500000001</v>
      </c>
      <c r="D15" s="95">
        <f>'תקציב מפורט'!H13</f>
        <v>40977.090000000004</v>
      </c>
      <c r="E15" s="95">
        <f>'תקציב מפורט'!I13</f>
        <v>61465.635000000002</v>
      </c>
      <c r="F15" s="95">
        <f>'תקציב מפורט'!J13</f>
        <v>0</v>
      </c>
    </row>
    <row r="16" spans="1:6" ht="18.75" thickBot="1">
      <c r="B16" s="53"/>
      <c r="C16" s="52"/>
      <c r="D16" s="52"/>
      <c r="E16" s="52"/>
      <c r="F16" s="47"/>
    </row>
    <row r="17" spans="1:12" ht="24" thickBot="1">
      <c r="A17" s="127"/>
      <c r="B17" s="160" t="str">
        <f>'תקציב מפורט'!C15</f>
        <v>סה"כ מעל הקו</v>
      </c>
      <c r="C17" s="161">
        <f>SUM(C12:C16)</f>
        <v>804907.125</v>
      </c>
      <c r="D17" s="161">
        <f>SUM(D12:D16)</f>
        <v>321962.85000000003</v>
      </c>
      <c r="E17" s="161">
        <f>SUM(E12:E16)</f>
        <v>482944.27500000002</v>
      </c>
      <c r="F17" s="161">
        <f>SUM(F12:F16)</f>
        <v>0</v>
      </c>
      <c r="H17" s="29"/>
      <c r="I17" s="28"/>
      <c r="J17" s="28"/>
      <c r="K17" s="28"/>
      <c r="L17" s="28"/>
    </row>
    <row r="18" spans="1:12" ht="20.25">
      <c r="B18" s="45" t="s">
        <v>12</v>
      </c>
      <c r="C18" s="56"/>
      <c r="D18" s="56"/>
      <c r="E18" s="56"/>
      <c r="H18" s="29"/>
      <c r="I18" s="28"/>
      <c r="J18" s="28"/>
      <c r="K18" s="28"/>
      <c r="L18" s="28"/>
    </row>
    <row r="19" spans="1:12" ht="18.75">
      <c r="B19" s="60" t="s">
        <v>162</v>
      </c>
      <c r="C19" s="32"/>
      <c r="D19" s="32"/>
      <c r="E19" s="32"/>
      <c r="H19" s="29"/>
      <c r="I19" s="28"/>
      <c r="J19" s="28"/>
      <c r="K19" s="28"/>
      <c r="L19" s="28"/>
    </row>
    <row r="20" spans="1:12" ht="18.75">
      <c r="A20" s="126" t="s">
        <v>227</v>
      </c>
      <c r="B20" s="34" t="s">
        <v>13</v>
      </c>
      <c r="C20" s="33">
        <f>'תקציב מפורט'!G24</f>
        <v>105200</v>
      </c>
      <c r="D20" s="33">
        <f>'תקציב מפורט'!H24</f>
        <v>73800</v>
      </c>
      <c r="E20" s="33">
        <f>'תקציב מפורט'!I24</f>
        <v>31400</v>
      </c>
      <c r="F20" s="33">
        <f>'תקציב מפורט'!J24</f>
        <v>0</v>
      </c>
      <c r="H20" s="29"/>
      <c r="I20" s="28"/>
      <c r="J20" s="28"/>
      <c r="K20" s="28"/>
      <c r="L20" s="28"/>
    </row>
    <row r="21" spans="1:12" ht="18.75">
      <c r="A21">
        <v>515</v>
      </c>
      <c r="B21" s="31" t="s">
        <v>20</v>
      </c>
      <c r="C21" s="33">
        <f>'תקציב מפורט'!G35</f>
        <v>96400</v>
      </c>
      <c r="D21" s="33">
        <f>'תקציב מפורט'!H35</f>
        <v>96400</v>
      </c>
      <c r="E21" s="33">
        <f>'תקציב מפורט'!I35</f>
        <v>0</v>
      </c>
      <c r="F21" s="33">
        <f>'תקציב מפורט'!J35</f>
        <v>0</v>
      </c>
      <c r="H21" s="28"/>
      <c r="I21" s="28"/>
      <c r="J21" s="28"/>
      <c r="K21" s="28"/>
      <c r="L21" s="28"/>
    </row>
    <row r="22" spans="1:12" ht="16.5" customHeight="1">
      <c r="A22">
        <v>520</v>
      </c>
      <c r="B22" s="31" t="s">
        <v>29</v>
      </c>
      <c r="C22" s="57">
        <f>'תקציב מפורט'!G86</f>
        <v>959900</v>
      </c>
      <c r="D22" s="57">
        <f>'תקציב מפורט'!H86</f>
        <v>849900</v>
      </c>
      <c r="E22" s="57">
        <f>'תקציב מפורט'!I86</f>
        <v>110000</v>
      </c>
      <c r="F22" s="57">
        <f>'תקציב מפורט'!J86</f>
        <v>0</v>
      </c>
      <c r="H22" s="28"/>
      <c r="I22" s="28"/>
      <c r="J22" s="28"/>
      <c r="K22" s="28"/>
      <c r="L22" s="28"/>
    </row>
    <row r="23" spans="1:12" ht="16.5" customHeight="1">
      <c r="A23" s="136"/>
      <c r="B23" s="155" t="s">
        <v>160</v>
      </c>
      <c r="C23" s="137">
        <f>SUM(C20:C22)</f>
        <v>1161500</v>
      </c>
      <c r="D23" s="137">
        <f>SUM(D20:D22)</f>
        <v>1020100</v>
      </c>
      <c r="E23" s="137">
        <f>SUM(E20:E22)</f>
        <v>141400</v>
      </c>
      <c r="F23" s="137">
        <f>SUM(F20:F22)</f>
        <v>0</v>
      </c>
      <c r="H23" s="28"/>
      <c r="I23" s="28"/>
      <c r="J23" s="28"/>
      <c r="K23" s="28"/>
      <c r="L23" s="28"/>
    </row>
    <row r="24" spans="1:12" ht="16.5" customHeight="1">
      <c r="B24" s="61" t="s">
        <v>163</v>
      </c>
      <c r="C24" s="58"/>
      <c r="D24" s="58"/>
      <c r="E24" s="58"/>
      <c r="H24" s="28"/>
      <c r="I24" s="28"/>
      <c r="J24" s="28"/>
      <c r="K24" s="28"/>
      <c r="L24" s="28"/>
    </row>
    <row r="25" spans="1:12" ht="18.75">
      <c r="A25">
        <v>530</v>
      </c>
      <c r="B25" s="31" t="s">
        <v>68</v>
      </c>
      <c r="C25" s="33">
        <f>'תקציב מפורט'!G94</f>
        <v>19000</v>
      </c>
      <c r="D25" s="33">
        <f>'תקציב מפורט'!H94</f>
        <v>19000</v>
      </c>
      <c r="E25" s="33">
        <f>'תקציב מפורט'!I94</f>
        <v>0</v>
      </c>
      <c r="F25" s="33">
        <f>'תקציב מפורט'!J94</f>
        <v>0</v>
      </c>
      <c r="H25" s="8"/>
      <c r="I25" s="28"/>
      <c r="J25" s="28"/>
      <c r="K25" s="28"/>
      <c r="L25" s="28"/>
    </row>
    <row r="26" spans="1:12" ht="18.75">
      <c r="A26">
        <v>540</v>
      </c>
      <c r="B26" s="31" t="s">
        <v>237</v>
      </c>
      <c r="C26" s="33">
        <f>'תקציב מפורט'!G111</f>
        <v>245500</v>
      </c>
      <c r="D26" s="33">
        <f>'תקציב מפורט'!H111</f>
        <v>170500</v>
      </c>
      <c r="E26" s="33">
        <f>'תקציב מפורט'!I111</f>
        <v>75000</v>
      </c>
      <c r="F26" s="33">
        <f>'תקציב מפורט'!J111</f>
        <v>0</v>
      </c>
      <c r="H26" s="8"/>
      <c r="I26" s="28"/>
      <c r="J26" s="28"/>
      <c r="K26" s="28"/>
      <c r="L26" s="28"/>
    </row>
    <row r="27" spans="1:12" ht="18.75">
      <c r="A27" s="126">
        <v>545</v>
      </c>
      <c r="B27" s="31" t="s">
        <v>209</v>
      </c>
      <c r="C27" s="33">
        <f>'תקציב מפורט'!G116</f>
        <v>20000</v>
      </c>
      <c r="D27" s="33">
        <f>'תקציב מפורט'!H116</f>
        <v>20000</v>
      </c>
      <c r="E27" s="33">
        <f>'תקציב מפורט'!I116</f>
        <v>0</v>
      </c>
      <c r="F27" s="33">
        <f>'תקציב מפורט'!J116</f>
        <v>0</v>
      </c>
      <c r="H27" s="8"/>
      <c r="I27" s="28"/>
      <c r="J27" s="28"/>
      <c r="K27" s="28"/>
      <c r="L27" s="28"/>
    </row>
    <row r="28" spans="1:12" ht="18.75">
      <c r="A28" s="126" t="s">
        <v>228</v>
      </c>
      <c r="B28" s="31" t="s">
        <v>82</v>
      </c>
      <c r="C28" s="33">
        <f>'תקציב מפורט'!G127</f>
        <v>260000</v>
      </c>
      <c r="D28" s="33">
        <f>'תקציב מפורט'!H127</f>
        <v>260000</v>
      </c>
      <c r="E28" s="33">
        <f>'תקציב מפורט'!I127</f>
        <v>0</v>
      </c>
      <c r="F28" s="33">
        <f>'תקציב מפורט'!J127</f>
        <v>0</v>
      </c>
      <c r="H28" s="8"/>
      <c r="I28" s="28"/>
      <c r="J28" s="28"/>
      <c r="K28" s="28"/>
      <c r="L28" s="28"/>
    </row>
    <row r="29" spans="1:12" ht="18.75">
      <c r="A29" s="126">
        <v>555</v>
      </c>
      <c r="B29" s="31" t="s">
        <v>90</v>
      </c>
      <c r="C29" s="33">
        <f>'תקציב מפורט'!G137</f>
        <v>181000</v>
      </c>
      <c r="D29" s="33">
        <f>'תקציב מפורט'!H137</f>
        <v>181000</v>
      </c>
      <c r="E29" s="33">
        <f>'תקציב מפורט'!I137</f>
        <v>0</v>
      </c>
      <c r="F29" s="33">
        <f>'תקציב מפורט'!J137</f>
        <v>0</v>
      </c>
      <c r="H29" s="8"/>
      <c r="I29" s="28"/>
      <c r="J29" s="28"/>
      <c r="K29" s="28"/>
      <c r="L29" s="28"/>
    </row>
    <row r="30" spans="1:12" ht="16.5" customHeight="1">
      <c r="A30" s="126" t="s">
        <v>229</v>
      </c>
      <c r="B30" s="34" t="s">
        <v>236</v>
      </c>
      <c r="C30" s="33">
        <f>'תקציב מפורט'!G159</f>
        <v>307250</v>
      </c>
      <c r="D30" s="33">
        <f>'תקציב מפורט'!H159</f>
        <v>307250</v>
      </c>
      <c r="E30" s="33">
        <f>'תקציב מפורט'!I159</f>
        <v>0</v>
      </c>
      <c r="F30" s="33">
        <f>'תקציב מפורט'!J159</f>
        <v>0</v>
      </c>
      <c r="H30" s="30"/>
      <c r="I30" s="28"/>
      <c r="J30" s="28"/>
      <c r="K30" s="28"/>
      <c r="L30" s="28"/>
    </row>
    <row r="31" spans="1:12" ht="18.75">
      <c r="A31" s="126" t="s">
        <v>230</v>
      </c>
      <c r="B31" s="31" t="s">
        <v>121</v>
      </c>
      <c r="C31" s="33">
        <f>'תקציב מפורט'!G171</f>
        <v>227000</v>
      </c>
      <c r="D31" s="33">
        <f>'תקציב מפורט'!H171</f>
        <v>147000</v>
      </c>
      <c r="E31" s="33">
        <f>'תקציב מפורט'!I171</f>
        <v>80000</v>
      </c>
      <c r="F31" s="33">
        <f>'תקציב מפורט'!J171</f>
        <v>0</v>
      </c>
      <c r="H31" s="8"/>
      <c r="I31" s="28"/>
      <c r="J31" s="28"/>
      <c r="K31" s="28"/>
      <c r="L31" s="28"/>
    </row>
    <row r="32" spans="1:12" ht="18.75">
      <c r="A32" s="126" t="s">
        <v>231</v>
      </c>
      <c r="B32" s="31" t="s">
        <v>130</v>
      </c>
      <c r="C32" s="85">
        <f>'תקציב מפורט'!G179</f>
        <v>252000</v>
      </c>
      <c r="D32" s="85">
        <f>'תקציב מפורט'!H179</f>
        <v>187000</v>
      </c>
      <c r="E32" s="85">
        <f>'תקציב מפורט'!I179</f>
        <v>65000</v>
      </c>
      <c r="F32" s="85">
        <f>'תקציב מפורט'!J179</f>
        <v>0</v>
      </c>
      <c r="H32" s="8"/>
      <c r="I32" s="28"/>
      <c r="J32" s="28"/>
      <c r="K32" s="28"/>
      <c r="L32" s="28"/>
    </row>
    <row r="33" spans="1:12" ht="18.75">
      <c r="A33" s="126" t="s">
        <v>232</v>
      </c>
      <c r="B33" s="31" t="s">
        <v>183</v>
      </c>
      <c r="C33" s="85">
        <f>'תקציב מפורט'!G188</f>
        <v>117000</v>
      </c>
      <c r="D33" s="85">
        <f>'תקציב מפורט'!H188</f>
        <v>147000</v>
      </c>
      <c r="E33" s="85">
        <f>'תקציב מפורט'!I188</f>
        <v>-30000</v>
      </c>
      <c r="F33" s="85">
        <f>'תקציב מפורט'!J188</f>
        <v>0</v>
      </c>
      <c r="H33" s="8"/>
      <c r="I33" s="28"/>
      <c r="J33" s="28"/>
      <c r="K33" s="28"/>
      <c r="L33" s="28"/>
    </row>
    <row r="34" spans="1:12" ht="18.75">
      <c r="A34" s="126" t="s">
        <v>233</v>
      </c>
      <c r="B34" s="31" t="s">
        <v>137</v>
      </c>
      <c r="C34" s="86">
        <f>'תקציב מפורט'!G201</f>
        <v>202000</v>
      </c>
      <c r="D34" s="86">
        <f>'תקציב מפורט'!H201</f>
        <v>202000</v>
      </c>
      <c r="E34" s="86">
        <f>'תקציב מפורט'!I201</f>
        <v>0</v>
      </c>
      <c r="F34" s="86">
        <f>'תקציב מפורט'!J201</f>
        <v>0</v>
      </c>
      <c r="H34" s="8"/>
      <c r="I34" s="28"/>
      <c r="J34" s="28"/>
      <c r="K34" s="28"/>
      <c r="L34" s="28"/>
    </row>
    <row r="35" spans="1:12" ht="18">
      <c r="A35" s="138"/>
      <c r="B35" s="156" t="s">
        <v>161</v>
      </c>
      <c r="C35" s="139">
        <f>SUM(C25:C34)</f>
        <v>1830750</v>
      </c>
      <c r="D35" s="139">
        <f>SUM(D25:D34)</f>
        <v>1640750</v>
      </c>
      <c r="E35" s="139">
        <f>SUM(E25:E34)</f>
        <v>190000</v>
      </c>
      <c r="F35" s="139">
        <f>SUM(F25:F34)</f>
        <v>0</v>
      </c>
      <c r="H35" s="8"/>
      <c r="I35" s="28"/>
      <c r="J35" s="28"/>
      <c r="K35" s="28"/>
      <c r="L35" s="28"/>
    </row>
    <row r="36" spans="1:12" ht="18.75">
      <c r="A36" s="126" t="s">
        <v>234</v>
      </c>
      <c r="B36" s="31" t="s">
        <v>156</v>
      </c>
      <c r="C36" s="59">
        <f>'תקציב מפורט'!G207</f>
        <v>266085</v>
      </c>
      <c r="D36" s="59">
        <f>'תקציב מפורט'!H207</f>
        <v>266085</v>
      </c>
      <c r="E36" s="59">
        <f>'תקציב מפורט'!I207</f>
        <v>0</v>
      </c>
      <c r="F36" s="59">
        <f>'תקציב מפורט'!J207</f>
        <v>0</v>
      </c>
      <c r="H36" s="8"/>
      <c r="I36" s="28"/>
      <c r="J36" s="28"/>
      <c r="K36" s="28"/>
      <c r="L36" s="28"/>
    </row>
    <row r="37" spans="1:12" ht="15.75" thickBot="1">
      <c r="B37" s="47"/>
      <c r="C37" s="47"/>
      <c r="D37" s="47"/>
      <c r="E37" s="47"/>
      <c r="F37" s="47"/>
      <c r="H37" s="8"/>
      <c r="I37" s="28"/>
      <c r="J37" s="28"/>
      <c r="K37" s="28"/>
      <c r="L37" s="28"/>
    </row>
    <row r="38" spans="1:12" ht="20.25">
      <c r="A38" s="127"/>
      <c r="B38" s="145" t="s">
        <v>150</v>
      </c>
      <c r="C38" s="144">
        <f>C36+C35+C23</f>
        <v>3258335</v>
      </c>
      <c r="D38" s="144">
        <f>D36+D35+D23</f>
        <v>2926935</v>
      </c>
      <c r="E38" s="144">
        <f>E36+E35+E23</f>
        <v>331400</v>
      </c>
      <c r="F38" s="144">
        <f>F36+F35+F23</f>
        <v>0</v>
      </c>
      <c r="H38" s="8"/>
      <c r="I38" s="8"/>
      <c r="J38" s="28"/>
      <c r="K38" s="28"/>
      <c r="L38" s="28"/>
    </row>
    <row r="39" spans="1:12" ht="15.75" thickBot="1">
      <c r="B39" s="92"/>
      <c r="C39" s="93"/>
      <c r="D39" s="93"/>
      <c r="E39" s="93"/>
      <c r="F39" s="47"/>
      <c r="H39" s="2"/>
    </row>
    <row r="40" spans="1:12" ht="18.75">
      <c r="B40" s="94" t="s">
        <v>188</v>
      </c>
      <c r="C40" s="66">
        <f>C38+C17</f>
        <v>4063242.125</v>
      </c>
      <c r="D40" s="66">
        <f>D38+D17</f>
        <v>3248897.85</v>
      </c>
      <c r="E40" s="66">
        <f>E38+E17</f>
        <v>814344.27500000002</v>
      </c>
      <c r="F40" s="66">
        <f>F38+F17</f>
        <v>0</v>
      </c>
      <c r="H40" s="2"/>
    </row>
    <row r="41" spans="1:12" s="50" customFormat="1" ht="18.75">
      <c r="A41" s="126" t="s">
        <v>235</v>
      </c>
      <c r="B41" s="94" t="s">
        <v>247</v>
      </c>
      <c r="C41" s="66">
        <f>'תקציב מפורט'!G212</f>
        <v>70000</v>
      </c>
      <c r="D41" s="66">
        <f>'תקציב מפורט'!H214</f>
        <v>70000</v>
      </c>
      <c r="E41" s="66">
        <f>'תקציב מפורט'!I214</f>
        <v>133042.5</v>
      </c>
      <c r="F41" s="66">
        <f>'תקציב מפורט'!J214</f>
        <v>0</v>
      </c>
    </row>
    <row r="42" spans="1:12" s="50" customFormat="1" ht="18.75">
      <c r="A42" s="126">
        <v>595</v>
      </c>
      <c r="B42" s="173" t="s">
        <v>248</v>
      </c>
      <c r="C42" s="66">
        <f>'תקציב מפורט'!G213</f>
        <v>133042.5</v>
      </c>
      <c r="D42" s="66">
        <f>'תקציב מפורט'!H215</f>
        <v>0</v>
      </c>
      <c r="E42" s="66">
        <f>'תקציב מפורט'!G213</f>
        <v>133042.5</v>
      </c>
      <c r="F42" s="66">
        <f>'תקציב מפורט'!J215</f>
        <v>0</v>
      </c>
    </row>
    <row r="43" spans="1:12" s="50" customFormat="1" ht="20.25">
      <c r="A43" s="146"/>
      <c r="B43" s="147" t="s">
        <v>189</v>
      </c>
      <c r="C43" s="148">
        <f>SUM(C40:C42)</f>
        <v>4266284.625</v>
      </c>
      <c r="D43" s="148">
        <f>SUM(D40:D41)</f>
        <v>3318897.85</v>
      </c>
      <c r="E43" s="148">
        <f>SUM(E40:E41)</f>
        <v>947386.77500000002</v>
      </c>
      <c r="F43" s="148">
        <f>SUM(F40:F41)</f>
        <v>0</v>
      </c>
    </row>
    <row r="44" spans="1:12" s="50" customFormat="1" ht="18"/>
    <row r="45" spans="1:12" s="50" customFormat="1" ht="20.25">
      <c r="B45" s="71" t="s">
        <v>166</v>
      </c>
      <c r="C45" s="67"/>
      <c r="D45" s="72">
        <f>D43</f>
        <v>3318897.85</v>
      </c>
    </row>
    <row r="46" spans="1:12" s="50" customFormat="1" ht="21" thickBot="1">
      <c r="B46" s="71"/>
      <c r="C46" s="67"/>
      <c r="D46" s="72"/>
    </row>
    <row r="47" spans="1:12" s="50" customFormat="1" ht="19.5" thickBot="1">
      <c r="B47" s="115" t="s">
        <v>164</v>
      </c>
      <c r="C47" s="116" t="s">
        <v>3</v>
      </c>
      <c r="D47" s="116" t="s">
        <v>148</v>
      </c>
      <c r="E47" s="116" t="s">
        <v>5</v>
      </c>
      <c r="F47" s="117" t="s">
        <v>175</v>
      </c>
    </row>
    <row r="48" spans="1:12" s="50" customFormat="1" ht="18">
      <c r="B48" s="96" t="s">
        <v>176</v>
      </c>
      <c r="C48" s="123">
        <f>D48+E48+F48</f>
        <v>2000000</v>
      </c>
      <c r="D48" s="97">
        <v>2000000</v>
      </c>
      <c r="E48" s="73"/>
    </row>
    <row r="49" spans="1:6" s="50" customFormat="1" ht="18">
      <c r="B49" s="96" t="s">
        <v>217</v>
      </c>
      <c r="C49" s="123">
        <f t="shared" ref="C49:C54" si="0">D49+E49+F49</f>
        <v>600000</v>
      </c>
      <c r="D49" s="98">
        <f>150000*4</f>
        <v>600000</v>
      </c>
    </row>
    <row r="50" spans="1:6" s="50" customFormat="1" ht="18">
      <c r="B50" s="96" t="s">
        <v>218</v>
      </c>
      <c r="C50" s="123">
        <f t="shared" si="0"/>
        <v>250000</v>
      </c>
      <c r="D50" s="98">
        <v>250000</v>
      </c>
    </row>
    <row r="51" spans="1:6" s="50" customFormat="1" ht="18">
      <c r="B51" s="96" t="s">
        <v>177</v>
      </c>
      <c r="C51" s="123">
        <f t="shared" si="0"/>
        <v>300000</v>
      </c>
      <c r="D51" s="98">
        <v>300000</v>
      </c>
    </row>
    <row r="52" spans="1:6" s="50" customFormat="1" ht="18">
      <c r="B52" s="96" t="s">
        <v>178</v>
      </c>
      <c r="C52" s="123">
        <f t="shared" si="0"/>
        <v>150000</v>
      </c>
      <c r="D52" s="98">
        <v>150000</v>
      </c>
    </row>
    <row r="53" spans="1:6" s="50" customFormat="1" ht="18">
      <c r="B53" s="96" t="s">
        <v>222</v>
      </c>
      <c r="C53" s="123">
        <f t="shared" si="0"/>
        <v>18898</v>
      </c>
      <c r="D53" s="98">
        <v>18898</v>
      </c>
    </row>
    <row r="54" spans="1:6" s="50" customFormat="1" ht="18.75" thickBot="1">
      <c r="B54" s="96" t="s">
        <v>190</v>
      </c>
      <c r="C54" s="124">
        <f t="shared" si="0"/>
        <v>947386.77500000002</v>
      </c>
      <c r="D54" s="99"/>
      <c r="E54" s="100">
        <f>E43</f>
        <v>947386.77500000002</v>
      </c>
      <c r="F54" s="101"/>
    </row>
    <row r="55" spans="1:6" s="50" customFormat="1" ht="20.25">
      <c r="A55" s="146"/>
      <c r="B55" s="149" t="s">
        <v>167</v>
      </c>
      <c r="C55" s="150">
        <f>SUM(C48:C54)</f>
        <v>4266284.7750000004</v>
      </c>
      <c r="D55" s="150">
        <f>SUM(D48:D53)</f>
        <v>3318898</v>
      </c>
      <c r="E55" s="150">
        <f>SUM(E48:E54)</f>
        <v>947386.77500000002</v>
      </c>
      <c r="F55" s="150">
        <f>SUM(F48:F54)</f>
        <v>0</v>
      </c>
    </row>
    <row r="56" spans="1:6" s="50" customFormat="1" ht="18.75" thickBot="1">
      <c r="B56" s="96"/>
      <c r="C56" s="96"/>
      <c r="D56" s="97"/>
    </row>
    <row r="57" spans="1:6" s="50" customFormat="1" ht="21" thickBot="1">
      <c r="B57" s="111" t="s">
        <v>219</v>
      </c>
      <c r="C57" s="112"/>
      <c r="D57" s="114">
        <f>D55-D45</f>
        <v>0.14999999990686774</v>
      </c>
      <c r="E57" s="112"/>
      <c r="F57" s="113"/>
    </row>
    <row r="58" spans="1:6" s="50" customFormat="1" ht="18">
      <c r="B58" s="96"/>
      <c r="C58" s="96"/>
      <c r="D58" s="97"/>
    </row>
    <row r="59" spans="1:6" s="50" customFormat="1" ht="18">
      <c r="D59" s="69"/>
    </row>
    <row r="60" spans="1:6" s="50" customFormat="1" ht="18">
      <c r="C60" s="159"/>
      <c r="D60" s="159"/>
      <c r="E60" s="159"/>
      <c r="F60" s="159"/>
    </row>
    <row r="61" spans="1:6" s="50" customFormat="1" ht="18">
      <c r="D61" s="69"/>
    </row>
    <row r="62" spans="1:6" s="50" customFormat="1" ht="18">
      <c r="D62" s="69"/>
    </row>
    <row r="63" spans="1:6" s="50" customFormat="1" ht="18">
      <c r="D63" s="69"/>
    </row>
    <row r="64" spans="1:6">
      <c r="D64" s="70"/>
    </row>
    <row r="65" spans="4:4">
      <c r="D65" s="70"/>
    </row>
    <row r="66" spans="4:4">
      <c r="D66" s="70"/>
    </row>
  </sheetData>
  <mergeCells count="1">
    <mergeCell ref="B3:E3"/>
  </mergeCells>
  <phoneticPr fontId="0" type="noConversion"/>
  <pageMargins left="0.75" right="0.75" top="1" bottom="1" header="0.5" footer="0.5"/>
  <pageSetup paperSize="9" scale="71" orientation="portrait" horizontalDpi="4294967292" verticalDpi="300" r:id="rId1"/>
  <headerFooter alignWithMargins="0">
    <oddHeader>&amp;L&amp;Z&amp;F</oddHeader>
    <oddFooter>עמוד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6"/>
  <sheetViews>
    <sheetView rightToLeft="1" zoomScaleNormal="100" workbookViewId="0">
      <pane ySplit="7" topLeftCell="A206" activePane="bottomLeft" state="frozen"/>
      <selection pane="bottomLeft" activeCell="G220" sqref="G220"/>
    </sheetView>
  </sheetViews>
  <sheetFormatPr defaultRowHeight="15"/>
  <cols>
    <col min="1" max="1" width="5.88671875" customWidth="1"/>
    <col min="3" max="3" width="39.6640625" customWidth="1"/>
    <col min="4" max="4" width="10" customWidth="1"/>
    <col min="5" max="5" width="10" style="75" customWidth="1"/>
    <col min="6" max="6" width="10" customWidth="1"/>
    <col min="7" max="8" width="14.77734375" bestFit="1" customWidth="1"/>
    <col min="9" max="9" width="12.21875" customWidth="1"/>
    <col min="10" max="10" width="12.109375" customWidth="1"/>
  </cols>
  <sheetData>
    <row r="1" spans="1:17" ht="15.75" thickBot="1">
      <c r="H1" s="102" t="s">
        <v>193</v>
      </c>
      <c r="I1" s="125"/>
    </row>
    <row r="2" spans="1:17" ht="15.75">
      <c r="C2" s="84" t="s">
        <v>194</v>
      </c>
      <c r="I2" s="102"/>
    </row>
    <row r="3" spans="1:17">
      <c r="I3" s="102"/>
    </row>
    <row r="4" spans="1:17" ht="17.25" customHeight="1">
      <c r="C4" s="172" t="s">
        <v>195</v>
      </c>
      <c r="D4" s="172"/>
      <c r="E4" s="172"/>
      <c r="F4" s="172"/>
      <c r="G4" s="172"/>
      <c r="H4" s="172"/>
      <c r="I4" s="172"/>
      <c r="N4" s="10"/>
      <c r="O4" s="10"/>
      <c r="P4" s="10"/>
      <c r="Q4" s="10"/>
    </row>
    <row r="5" spans="1:17" ht="17.25" customHeight="1">
      <c r="C5" s="118"/>
      <c r="D5" s="118"/>
      <c r="E5" s="157" t="s">
        <v>241</v>
      </c>
      <c r="F5" s="118"/>
      <c r="G5" s="118"/>
      <c r="H5" s="118"/>
      <c r="I5" s="118"/>
      <c r="N5" s="10"/>
      <c r="O5" s="10"/>
      <c r="P5" s="10"/>
      <c r="Q5" s="10"/>
    </row>
    <row r="6" spans="1:17" ht="17.25" customHeight="1">
      <c r="A6" s="29" t="s">
        <v>240</v>
      </c>
      <c r="B6" s="29" t="s">
        <v>240</v>
      </c>
      <c r="C6" s="118"/>
      <c r="D6" s="118"/>
      <c r="E6" s="118"/>
      <c r="F6" s="118"/>
      <c r="G6" s="118"/>
      <c r="H6" s="118"/>
      <c r="I6" s="118"/>
      <c r="N6" s="10"/>
      <c r="O6" s="10"/>
      <c r="P6" s="10"/>
      <c r="Q6" s="10"/>
    </row>
    <row r="7" spans="1:17" ht="16.5" thickBot="1">
      <c r="A7" s="46" t="s">
        <v>223</v>
      </c>
      <c r="B7" s="46" t="s">
        <v>224</v>
      </c>
      <c r="C7" s="46" t="s">
        <v>0</v>
      </c>
      <c r="D7" s="46" t="s">
        <v>1</v>
      </c>
      <c r="E7" s="76" t="s">
        <v>2</v>
      </c>
      <c r="F7" s="46" t="s">
        <v>0</v>
      </c>
      <c r="G7" s="46" t="s">
        <v>3</v>
      </c>
      <c r="H7" s="46" t="s">
        <v>4</v>
      </c>
      <c r="I7" s="46" t="s">
        <v>5</v>
      </c>
      <c r="J7" s="83" t="s">
        <v>191</v>
      </c>
    </row>
    <row r="8" spans="1:17" ht="15.75" thickBot="1"/>
    <row r="9" spans="1:17" ht="21" thickBot="1">
      <c r="C9" s="6" t="s">
        <v>6</v>
      </c>
    </row>
    <row r="10" spans="1:17" ht="15.75">
      <c r="A10">
        <v>500</v>
      </c>
      <c r="B10">
        <v>500001</v>
      </c>
      <c r="C10" s="1" t="s">
        <v>7</v>
      </c>
      <c r="D10" s="3">
        <f>H209</f>
        <v>2926935</v>
      </c>
      <c r="E10" s="16">
        <v>10.5</v>
      </c>
      <c r="F10" s="39" t="s">
        <v>8</v>
      </c>
      <c r="G10" s="3">
        <f>D10*E10/100</f>
        <v>307328.17499999999</v>
      </c>
      <c r="H10" s="3">
        <f>G10*0.4</f>
        <v>122931.27</v>
      </c>
      <c r="I10" s="3">
        <f>G10-H10</f>
        <v>184396.90499999997</v>
      </c>
    </row>
    <row r="11" spans="1:17" ht="15.75">
      <c r="A11">
        <v>500</v>
      </c>
      <c r="B11">
        <v>500002</v>
      </c>
      <c r="C11" s="1" t="s">
        <v>9</v>
      </c>
      <c r="D11" s="3">
        <f>D10</f>
        <v>2926935</v>
      </c>
      <c r="E11" s="16">
        <v>7.5</v>
      </c>
      <c r="F11" s="39" t="s">
        <v>8</v>
      </c>
      <c r="G11" s="3">
        <f>D11*E11/100</f>
        <v>219520.125</v>
      </c>
      <c r="H11" s="3">
        <f>G11*0.4</f>
        <v>87808.05</v>
      </c>
      <c r="I11" s="3">
        <f>G11-H11</f>
        <v>131712.07500000001</v>
      </c>
    </row>
    <row r="12" spans="1:17" ht="15.75">
      <c r="A12">
        <v>500</v>
      </c>
      <c r="B12">
        <v>500003</v>
      </c>
      <c r="C12" s="1" t="s">
        <v>10</v>
      </c>
      <c r="D12" s="3">
        <f>D10</f>
        <v>2926935</v>
      </c>
      <c r="E12" s="16">
        <v>6</v>
      </c>
      <c r="F12" s="39" t="s">
        <v>8</v>
      </c>
      <c r="G12" s="3">
        <f>D12*E12/100</f>
        <v>175616.1</v>
      </c>
      <c r="H12" s="3">
        <f>G12*0.4</f>
        <v>70246.44</v>
      </c>
      <c r="I12" s="3">
        <f>G12-H12</f>
        <v>105369.66</v>
      </c>
    </row>
    <row r="13" spans="1:17" ht="15.75">
      <c r="A13">
        <v>500</v>
      </c>
      <c r="B13">
        <v>500004</v>
      </c>
      <c r="C13" s="1" t="s">
        <v>159</v>
      </c>
      <c r="D13" s="3">
        <f>D11</f>
        <v>2926935</v>
      </c>
      <c r="E13" s="16">
        <v>3.5</v>
      </c>
      <c r="F13" s="55" t="s">
        <v>8</v>
      </c>
      <c r="G13" s="3">
        <f>D13*E13/100</f>
        <v>102442.72500000001</v>
      </c>
      <c r="H13" s="3">
        <f>G13*0.4</f>
        <v>40977.090000000004</v>
      </c>
      <c r="I13" s="3">
        <f>G13-H13</f>
        <v>61465.635000000002</v>
      </c>
    </row>
    <row r="14" spans="1:17" ht="16.5" thickBot="1">
      <c r="C14" s="1"/>
      <c r="D14" s="2"/>
      <c r="F14" s="2"/>
      <c r="G14" s="13"/>
      <c r="H14" s="51"/>
      <c r="I14" s="13"/>
      <c r="J14" s="13"/>
    </row>
    <row r="15" spans="1:17" ht="21" thickBot="1">
      <c r="A15" s="127"/>
      <c r="B15" s="127"/>
      <c r="C15" s="140" t="s">
        <v>11</v>
      </c>
      <c r="D15" s="141"/>
      <c r="E15" s="142"/>
      <c r="F15" s="141"/>
      <c r="G15" s="143">
        <f>SUM(G10:G14)</f>
        <v>804907.125</v>
      </c>
      <c r="H15" s="143">
        <f>SUM(H10:H14)</f>
        <v>321962.85000000003</v>
      </c>
      <c r="I15" s="143">
        <f>SUM(I10:I14)</f>
        <v>482944.27500000002</v>
      </c>
      <c r="J15" s="143">
        <f>SUM(J10:J14)</f>
        <v>0</v>
      </c>
    </row>
    <row r="16" spans="1:17">
      <c r="D16" s="2"/>
      <c r="F16" s="2"/>
      <c r="G16" s="2"/>
      <c r="H16" s="2"/>
      <c r="I16" s="2"/>
    </row>
    <row r="17" spans="1:10" ht="15.75" thickBot="1">
      <c r="D17" s="2"/>
      <c r="F17" s="2"/>
      <c r="G17" s="2"/>
      <c r="H17" s="2"/>
      <c r="I17" s="2"/>
    </row>
    <row r="18" spans="1:10" ht="21" thickBot="1">
      <c r="C18" s="6" t="s">
        <v>12</v>
      </c>
      <c r="D18" s="68"/>
      <c r="E18" s="77"/>
      <c r="F18" s="68"/>
      <c r="H18" s="2"/>
      <c r="I18" s="2"/>
    </row>
    <row r="19" spans="1:10" ht="18.75">
      <c r="C19" s="5" t="s">
        <v>13</v>
      </c>
      <c r="D19" s="2"/>
      <c r="F19" s="2"/>
      <c r="G19" s="2"/>
      <c r="H19" s="2"/>
      <c r="I19" s="2"/>
    </row>
    <row r="20" spans="1:10" ht="15.75">
      <c r="A20">
        <v>510</v>
      </c>
      <c r="B20">
        <v>510001</v>
      </c>
      <c r="C20" s="1" t="s">
        <v>14</v>
      </c>
      <c r="D20" s="3">
        <v>2000</v>
      </c>
      <c r="E20" s="16">
        <v>22</v>
      </c>
      <c r="F20" s="4" t="s">
        <v>15</v>
      </c>
      <c r="G20" s="3">
        <f>E20*D20</f>
        <v>44000</v>
      </c>
      <c r="H20" s="3">
        <v>25000</v>
      </c>
      <c r="I20" s="3">
        <f>G20-H20</f>
        <v>19000</v>
      </c>
      <c r="J20" s="3"/>
    </row>
    <row r="21" spans="1:10" ht="15.75">
      <c r="A21">
        <v>510</v>
      </c>
      <c r="B21">
        <v>510002</v>
      </c>
      <c r="C21" s="1" t="s">
        <v>16</v>
      </c>
      <c r="D21" s="3">
        <v>1800</v>
      </c>
      <c r="E21" s="16">
        <v>18</v>
      </c>
      <c r="F21" s="4" t="s">
        <v>15</v>
      </c>
      <c r="G21" s="3">
        <f>E21*D21</f>
        <v>32400</v>
      </c>
      <c r="H21" s="3">
        <v>20000</v>
      </c>
      <c r="I21" s="3">
        <f>G21-H21</f>
        <v>12400</v>
      </c>
      <c r="J21" s="3"/>
    </row>
    <row r="22" spans="1:10" ht="15.75">
      <c r="A22">
        <v>510</v>
      </c>
      <c r="B22">
        <v>510003</v>
      </c>
      <c r="C22" s="1" t="s">
        <v>17</v>
      </c>
      <c r="D22" s="3">
        <v>1600</v>
      </c>
      <c r="E22" s="16">
        <v>10</v>
      </c>
      <c r="F22" s="4" t="s">
        <v>15</v>
      </c>
      <c r="G22" s="3">
        <f>E22*D22</f>
        <v>16000</v>
      </c>
      <c r="H22" s="3">
        <f>G22</f>
        <v>16000</v>
      </c>
      <c r="I22" s="3">
        <f>G22-H22</f>
        <v>0</v>
      </c>
      <c r="J22" s="3"/>
    </row>
    <row r="23" spans="1:10" ht="15.75">
      <c r="A23">
        <v>510</v>
      </c>
      <c r="B23">
        <v>510004</v>
      </c>
      <c r="C23" s="1" t="s">
        <v>18</v>
      </c>
      <c r="D23" s="3">
        <v>1600</v>
      </c>
      <c r="E23" s="16">
        <v>8</v>
      </c>
      <c r="F23" s="4" t="s">
        <v>15</v>
      </c>
      <c r="G23" s="13">
        <f>E23*D23</f>
        <v>12800</v>
      </c>
      <c r="H23" s="13">
        <f>G23</f>
        <v>12800</v>
      </c>
      <c r="I23" s="13">
        <f>G23-H23</f>
        <v>0</v>
      </c>
      <c r="J23" s="13"/>
    </row>
    <row r="24" spans="1:10" ht="15.75">
      <c r="C24" s="15" t="s">
        <v>19</v>
      </c>
      <c r="D24" s="2"/>
      <c r="F24" s="2"/>
      <c r="G24" s="14">
        <f>SUM(G20:G23)</f>
        <v>105200</v>
      </c>
      <c r="H24" s="14">
        <f>SUM(H20:H23)</f>
        <v>73800</v>
      </c>
      <c r="I24" s="14">
        <f>SUM(I20:I23)</f>
        <v>31400</v>
      </c>
      <c r="J24" s="14">
        <f>SUM(J20:J23)</f>
        <v>0</v>
      </c>
    </row>
    <row r="25" spans="1:10">
      <c r="D25" s="2"/>
      <c r="F25" s="2"/>
      <c r="G25" s="2"/>
      <c r="H25" s="2"/>
      <c r="I25" s="2"/>
    </row>
    <row r="26" spans="1:10" ht="18.75">
      <c r="C26" s="5" t="s">
        <v>20</v>
      </c>
      <c r="D26" s="2"/>
      <c r="F26" s="2"/>
      <c r="G26" s="2"/>
      <c r="H26" s="2"/>
      <c r="I26" s="2"/>
    </row>
    <row r="27" spans="1:10" ht="15.75">
      <c r="A27">
        <v>515</v>
      </c>
      <c r="B27">
        <v>515005</v>
      </c>
      <c r="C27" s="1" t="s">
        <v>21</v>
      </c>
      <c r="D27" s="3">
        <v>1200</v>
      </c>
      <c r="E27" s="16">
        <v>12</v>
      </c>
      <c r="F27" s="4" t="s">
        <v>15</v>
      </c>
      <c r="G27" s="7">
        <f t="shared" ref="G27:G34" si="0">E27*D27</f>
        <v>14400</v>
      </c>
      <c r="H27" s="7">
        <f t="shared" ref="H27:H34" si="1">G27</f>
        <v>14400</v>
      </c>
      <c r="I27" s="7">
        <f>G27-H27</f>
        <v>0</v>
      </c>
      <c r="J27" s="7"/>
    </row>
    <row r="28" spans="1:10" ht="15.75">
      <c r="A28">
        <v>515</v>
      </c>
      <c r="B28">
        <v>515006</v>
      </c>
      <c r="C28" s="1" t="s">
        <v>22</v>
      </c>
      <c r="D28" s="3">
        <v>1200</v>
      </c>
      <c r="E28" s="16">
        <v>10</v>
      </c>
      <c r="F28" s="4" t="s">
        <v>15</v>
      </c>
      <c r="G28" s="7">
        <f t="shared" si="0"/>
        <v>12000</v>
      </c>
      <c r="H28" s="7">
        <f t="shared" si="1"/>
        <v>12000</v>
      </c>
      <c r="I28" s="7">
        <f t="shared" ref="I28:I34" si="2">G28-H28</f>
        <v>0</v>
      </c>
      <c r="J28" s="7"/>
    </row>
    <row r="29" spans="1:10" ht="15.75">
      <c r="A29">
        <v>515</v>
      </c>
      <c r="B29">
        <v>515007</v>
      </c>
      <c r="C29" s="1" t="s">
        <v>23</v>
      </c>
      <c r="D29" s="3">
        <v>1000</v>
      </c>
      <c r="E29" s="16">
        <v>8</v>
      </c>
      <c r="F29" s="4" t="s">
        <v>15</v>
      </c>
      <c r="G29" s="7">
        <f t="shared" si="0"/>
        <v>8000</v>
      </c>
      <c r="H29" s="7">
        <f t="shared" si="1"/>
        <v>8000</v>
      </c>
      <c r="I29" s="7">
        <f t="shared" si="2"/>
        <v>0</v>
      </c>
      <c r="J29" s="7"/>
    </row>
    <row r="30" spans="1:10" ht="15.75">
      <c r="A30">
        <v>515</v>
      </c>
      <c r="B30">
        <v>515008</v>
      </c>
      <c r="C30" s="1" t="s">
        <v>24</v>
      </c>
      <c r="D30" s="3">
        <v>1000</v>
      </c>
      <c r="E30" s="16">
        <v>8</v>
      </c>
      <c r="F30" s="4" t="s">
        <v>15</v>
      </c>
      <c r="G30" s="7">
        <f t="shared" si="0"/>
        <v>8000</v>
      </c>
      <c r="H30" s="7">
        <f t="shared" si="1"/>
        <v>8000</v>
      </c>
      <c r="I30" s="7">
        <f t="shared" si="2"/>
        <v>0</v>
      </c>
      <c r="J30" s="7"/>
    </row>
    <row r="31" spans="1:10" ht="15.75">
      <c r="A31">
        <v>515</v>
      </c>
      <c r="B31">
        <v>515009</v>
      </c>
      <c r="C31" s="1" t="s">
        <v>25</v>
      </c>
      <c r="D31" s="3">
        <v>1000</v>
      </c>
      <c r="E31" s="16">
        <v>6</v>
      </c>
      <c r="F31" s="4" t="s">
        <v>15</v>
      </c>
      <c r="G31" s="7">
        <f t="shared" si="0"/>
        <v>6000</v>
      </c>
      <c r="H31" s="7">
        <f t="shared" si="1"/>
        <v>6000</v>
      </c>
      <c r="I31" s="7">
        <f t="shared" si="2"/>
        <v>0</v>
      </c>
      <c r="J31" s="7"/>
    </row>
    <row r="32" spans="1:10" ht="15.75">
      <c r="A32">
        <v>515</v>
      </c>
      <c r="B32">
        <v>515050</v>
      </c>
      <c r="C32" s="88" t="s">
        <v>215</v>
      </c>
      <c r="D32" s="3">
        <v>3000</v>
      </c>
      <c r="E32" s="16">
        <v>4</v>
      </c>
      <c r="F32" s="4" t="s">
        <v>15</v>
      </c>
      <c r="G32" s="7">
        <f t="shared" ref="G32" si="3">E32*D32</f>
        <v>12000</v>
      </c>
      <c r="H32" s="7">
        <f t="shared" ref="H32" si="4">G32</f>
        <v>12000</v>
      </c>
      <c r="I32" s="7">
        <f t="shared" ref="I32" si="5">G32-H32</f>
        <v>0</v>
      </c>
      <c r="J32" s="7"/>
    </row>
    <row r="33" spans="1:10" ht="15.75">
      <c r="A33">
        <v>515</v>
      </c>
      <c r="B33">
        <v>515060</v>
      </c>
      <c r="C33" s="1" t="s">
        <v>26</v>
      </c>
      <c r="D33" s="3">
        <v>800</v>
      </c>
      <c r="E33" s="16">
        <v>20</v>
      </c>
      <c r="F33" s="4" t="s">
        <v>15</v>
      </c>
      <c r="G33" s="7">
        <f t="shared" si="0"/>
        <v>16000</v>
      </c>
      <c r="H33" s="7">
        <f t="shared" si="1"/>
        <v>16000</v>
      </c>
      <c r="I33" s="7">
        <f t="shared" si="2"/>
        <v>0</v>
      </c>
      <c r="J33" s="7"/>
    </row>
    <row r="34" spans="1:10" ht="15.75">
      <c r="A34">
        <v>515</v>
      </c>
      <c r="B34">
        <v>515070</v>
      </c>
      <c r="C34" s="1" t="s">
        <v>27</v>
      </c>
      <c r="D34" s="3">
        <v>400</v>
      </c>
      <c r="E34" s="16">
        <v>50</v>
      </c>
      <c r="F34" s="4" t="s">
        <v>15</v>
      </c>
      <c r="G34" s="13">
        <f t="shared" si="0"/>
        <v>20000</v>
      </c>
      <c r="H34" s="13">
        <f t="shared" si="1"/>
        <v>20000</v>
      </c>
      <c r="I34" s="13">
        <f t="shared" si="2"/>
        <v>0</v>
      </c>
      <c r="J34" s="13"/>
    </row>
    <row r="35" spans="1:10" ht="15.75">
      <c r="C35" s="15" t="s">
        <v>28</v>
      </c>
      <c r="D35" s="2"/>
      <c r="F35" s="2"/>
      <c r="G35" s="14">
        <f>SUM(G27:G34)</f>
        <v>96400</v>
      </c>
      <c r="H35" s="14">
        <f>SUM(H27:H34)</f>
        <v>96400</v>
      </c>
      <c r="I35" s="14">
        <f>SUM(I27:I34)</f>
        <v>0</v>
      </c>
      <c r="J35" s="14">
        <f>SUM(J27:J34)</f>
        <v>0</v>
      </c>
    </row>
    <row r="36" spans="1:10">
      <c r="D36" s="2"/>
      <c r="F36" s="2"/>
      <c r="G36" s="2"/>
      <c r="H36" s="2"/>
      <c r="I36" s="2"/>
    </row>
    <row r="37" spans="1:10" ht="18.75">
      <c r="C37" s="12" t="s">
        <v>29</v>
      </c>
      <c r="D37" s="2"/>
      <c r="F37" s="2"/>
      <c r="G37" s="2"/>
      <c r="H37" s="2"/>
      <c r="I37" s="2"/>
    </row>
    <row r="38" spans="1:10" ht="15.75">
      <c r="A38">
        <v>520</v>
      </c>
      <c r="B38">
        <v>520001</v>
      </c>
      <c r="C38" s="1" t="s">
        <v>214</v>
      </c>
      <c r="D38" s="3">
        <v>5000</v>
      </c>
      <c r="E38" s="75">
        <v>15</v>
      </c>
      <c r="F38" s="1" t="s">
        <v>31</v>
      </c>
      <c r="G38" s="7">
        <f>E38*D38</f>
        <v>75000</v>
      </c>
      <c r="H38" s="7">
        <f>G38</f>
        <v>75000</v>
      </c>
      <c r="I38" s="7">
        <f>G38-H38</f>
        <v>0</v>
      </c>
      <c r="J38" s="7"/>
    </row>
    <row r="39" spans="1:10" ht="15.75">
      <c r="A39">
        <v>520</v>
      </c>
      <c r="B39">
        <v>520002</v>
      </c>
      <c r="C39" s="1" t="s">
        <v>30</v>
      </c>
      <c r="D39" s="3">
        <v>4000</v>
      </c>
      <c r="E39" s="16">
        <v>11</v>
      </c>
      <c r="F39" s="1" t="s">
        <v>31</v>
      </c>
      <c r="G39" s="7">
        <f>E39*D39</f>
        <v>44000</v>
      </c>
      <c r="H39" s="7">
        <f>G39</f>
        <v>44000</v>
      </c>
      <c r="I39" s="7">
        <f>G39-H39</f>
        <v>0</v>
      </c>
      <c r="J39" s="7"/>
    </row>
    <row r="40" spans="1:10" ht="15.75">
      <c r="A40">
        <v>520</v>
      </c>
      <c r="B40">
        <v>520003</v>
      </c>
      <c r="C40" s="1" t="s">
        <v>32</v>
      </c>
      <c r="D40" s="3">
        <v>1600</v>
      </c>
      <c r="E40" s="16">
        <v>11</v>
      </c>
      <c r="F40" s="1" t="s">
        <v>31</v>
      </c>
      <c r="G40" s="7">
        <f t="shared" ref="G40:G46" si="6">E40*D40</f>
        <v>17600</v>
      </c>
      <c r="H40" s="7">
        <f t="shared" ref="H40:H48" si="7">G40</f>
        <v>17600</v>
      </c>
      <c r="I40" s="7">
        <f t="shared" ref="I40:I48" si="8">G40-H40</f>
        <v>0</v>
      </c>
      <c r="J40" s="7"/>
    </row>
    <row r="41" spans="1:10" ht="15.75">
      <c r="A41">
        <v>520</v>
      </c>
      <c r="B41">
        <v>520004</v>
      </c>
      <c r="C41" s="1" t="s">
        <v>33</v>
      </c>
      <c r="D41" s="3">
        <v>3000</v>
      </c>
      <c r="E41" s="16">
        <v>8</v>
      </c>
      <c r="F41" s="1" t="s">
        <v>31</v>
      </c>
      <c r="G41" s="7">
        <f t="shared" si="6"/>
        <v>24000</v>
      </c>
      <c r="H41" s="7">
        <f t="shared" si="7"/>
        <v>24000</v>
      </c>
      <c r="I41" s="7">
        <f t="shared" si="8"/>
        <v>0</v>
      </c>
      <c r="J41" s="7"/>
    </row>
    <row r="42" spans="1:10" ht="15.75">
      <c r="A42">
        <v>520</v>
      </c>
      <c r="B42">
        <v>520005</v>
      </c>
      <c r="C42" s="88" t="s">
        <v>216</v>
      </c>
      <c r="D42" s="3">
        <v>3000</v>
      </c>
      <c r="E42" s="16">
        <v>5</v>
      </c>
      <c r="F42" s="1" t="s">
        <v>31</v>
      </c>
      <c r="G42" s="7">
        <f t="shared" ref="G42" si="9">E42*D42</f>
        <v>15000</v>
      </c>
      <c r="H42" s="7">
        <f t="shared" ref="H42" si="10">G42</f>
        <v>15000</v>
      </c>
      <c r="I42" s="7">
        <f t="shared" ref="I42" si="11">G42-H42</f>
        <v>0</v>
      </c>
      <c r="J42" s="7"/>
    </row>
    <row r="43" spans="1:10" ht="15.75">
      <c r="A43">
        <v>520</v>
      </c>
      <c r="B43">
        <v>520006</v>
      </c>
      <c r="C43" s="1" t="s">
        <v>34</v>
      </c>
      <c r="D43" s="3">
        <v>1000</v>
      </c>
      <c r="E43" s="16">
        <v>8</v>
      </c>
      <c r="F43" s="1" t="s">
        <v>31</v>
      </c>
      <c r="G43" s="7">
        <f t="shared" si="6"/>
        <v>8000</v>
      </c>
      <c r="H43" s="7">
        <f t="shared" si="7"/>
        <v>8000</v>
      </c>
      <c r="I43" s="7">
        <f t="shared" si="8"/>
        <v>0</v>
      </c>
      <c r="J43" s="7"/>
    </row>
    <row r="44" spans="1:10" ht="15.75">
      <c r="A44">
        <v>520</v>
      </c>
      <c r="B44">
        <v>520007</v>
      </c>
      <c r="C44" s="1" t="s">
        <v>35</v>
      </c>
      <c r="D44" s="3">
        <v>1000</v>
      </c>
      <c r="E44" s="16">
        <v>7</v>
      </c>
      <c r="F44" s="1" t="s">
        <v>31</v>
      </c>
      <c r="G44" s="7">
        <f t="shared" si="6"/>
        <v>7000</v>
      </c>
      <c r="H44" s="7">
        <f t="shared" si="7"/>
        <v>7000</v>
      </c>
      <c r="I44" s="7">
        <f t="shared" si="8"/>
        <v>0</v>
      </c>
      <c r="J44" s="7"/>
    </row>
    <row r="45" spans="1:10" ht="15.75">
      <c r="A45">
        <v>520</v>
      </c>
      <c r="B45">
        <v>520008</v>
      </c>
      <c r="C45" s="1" t="s">
        <v>36</v>
      </c>
      <c r="D45" s="3">
        <v>2000</v>
      </c>
      <c r="E45" s="16">
        <v>7</v>
      </c>
      <c r="F45" s="1" t="s">
        <v>31</v>
      </c>
      <c r="G45" s="7">
        <f t="shared" si="6"/>
        <v>14000</v>
      </c>
      <c r="H45" s="7">
        <f t="shared" si="7"/>
        <v>14000</v>
      </c>
      <c r="I45" s="7">
        <f t="shared" si="8"/>
        <v>0</v>
      </c>
      <c r="J45" s="7"/>
    </row>
    <row r="46" spans="1:10" ht="15.75">
      <c r="A46">
        <v>520</v>
      </c>
      <c r="B46">
        <v>520009</v>
      </c>
      <c r="C46" s="1" t="s">
        <v>37</v>
      </c>
      <c r="D46" s="3">
        <v>1600</v>
      </c>
      <c r="E46" s="16">
        <v>6</v>
      </c>
      <c r="F46" s="1" t="s">
        <v>31</v>
      </c>
      <c r="G46" s="7">
        <f t="shared" si="6"/>
        <v>9600</v>
      </c>
      <c r="H46" s="7">
        <f t="shared" si="7"/>
        <v>9600</v>
      </c>
      <c r="I46" s="7">
        <f t="shared" si="8"/>
        <v>0</v>
      </c>
      <c r="J46" s="7"/>
    </row>
    <row r="47" spans="1:10" ht="15.75">
      <c r="A47">
        <v>520</v>
      </c>
      <c r="B47">
        <v>520010</v>
      </c>
      <c r="C47" s="1" t="s">
        <v>38</v>
      </c>
      <c r="D47" s="3">
        <v>1000</v>
      </c>
      <c r="E47" s="16">
        <v>4.5</v>
      </c>
      <c r="F47" s="1" t="s">
        <v>31</v>
      </c>
      <c r="G47" s="7">
        <f>E47*D47</f>
        <v>4500</v>
      </c>
      <c r="H47" s="7">
        <f t="shared" si="7"/>
        <v>4500</v>
      </c>
      <c r="I47" s="7">
        <f t="shared" si="8"/>
        <v>0</v>
      </c>
      <c r="J47" s="7"/>
    </row>
    <row r="48" spans="1:10" ht="15.75">
      <c r="A48">
        <v>520</v>
      </c>
      <c r="B48">
        <v>520011</v>
      </c>
      <c r="C48" s="1" t="s">
        <v>39</v>
      </c>
      <c r="D48" s="3">
        <v>1000</v>
      </c>
      <c r="E48" s="16">
        <v>8</v>
      </c>
      <c r="F48" s="1" t="s">
        <v>31</v>
      </c>
      <c r="G48" s="7">
        <f>E48*D48</f>
        <v>8000</v>
      </c>
      <c r="H48" s="7">
        <f t="shared" si="7"/>
        <v>8000</v>
      </c>
      <c r="I48" s="7">
        <f t="shared" si="8"/>
        <v>0</v>
      </c>
      <c r="J48" s="7"/>
    </row>
    <row r="50" spans="1:10" ht="15.75">
      <c r="A50">
        <v>520</v>
      </c>
      <c r="B50">
        <v>520020</v>
      </c>
      <c r="C50" s="1" t="s">
        <v>40</v>
      </c>
      <c r="D50" s="3">
        <v>4000</v>
      </c>
      <c r="E50" s="16">
        <v>10</v>
      </c>
      <c r="F50" s="4" t="s">
        <v>31</v>
      </c>
      <c r="G50" s="7">
        <f>E50*D50</f>
        <v>40000</v>
      </c>
      <c r="H50" s="7">
        <f>G50</f>
        <v>40000</v>
      </c>
      <c r="I50" s="7">
        <f>G50-H50</f>
        <v>0</v>
      </c>
      <c r="J50" s="7"/>
    </row>
    <row r="51" spans="1:10" ht="15.75">
      <c r="A51">
        <v>520</v>
      </c>
      <c r="B51">
        <v>520020</v>
      </c>
      <c r="C51" s="1" t="s">
        <v>41</v>
      </c>
      <c r="D51" s="3">
        <v>2000</v>
      </c>
      <c r="E51" s="16">
        <v>7</v>
      </c>
      <c r="F51" s="4" t="s">
        <v>31</v>
      </c>
      <c r="G51" s="7">
        <f>E51*D51</f>
        <v>14000</v>
      </c>
      <c r="H51" s="7">
        <f>G51</f>
        <v>14000</v>
      </c>
      <c r="I51" s="7">
        <f>G51-H51</f>
        <v>0</v>
      </c>
      <c r="J51" s="7"/>
    </row>
    <row r="52" spans="1:10" ht="15.75">
      <c r="A52">
        <v>520</v>
      </c>
      <c r="B52">
        <v>520020</v>
      </c>
      <c r="C52" s="1" t="s">
        <v>42</v>
      </c>
      <c r="D52" s="3">
        <v>1000</v>
      </c>
      <c r="E52" s="16">
        <v>5.5</v>
      </c>
      <c r="F52" s="4" t="s">
        <v>31</v>
      </c>
      <c r="G52" s="7">
        <f>E52*D52</f>
        <v>5500</v>
      </c>
      <c r="H52" s="7">
        <f>G52</f>
        <v>5500</v>
      </c>
      <c r="I52" s="7">
        <f>G52-H52</f>
        <v>0</v>
      </c>
      <c r="J52" s="7"/>
    </row>
    <row r="53" spans="1:10" ht="15.75">
      <c r="A53">
        <v>520</v>
      </c>
      <c r="B53">
        <v>520020</v>
      </c>
      <c r="C53" s="1" t="s">
        <v>43</v>
      </c>
      <c r="D53" s="3">
        <v>2500</v>
      </c>
      <c r="E53" s="16">
        <v>5</v>
      </c>
      <c r="F53" s="4" t="s">
        <v>31</v>
      </c>
      <c r="G53" s="7">
        <f>E53*D53</f>
        <v>12500</v>
      </c>
      <c r="H53" s="7">
        <f>G53</f>
        <v>12500</v>
      </c>
      <c r="I53" s="7">
        <f>G53-H53</f>
        <v>0</v>
      </c>
      <c r="J53" s="7"/>
    </row>
    <row r="55" spans="1:10" ht="15.75">
      <c r="A55">
        <v>520</v>
      </c>
      <c r="B55">
        <v>520030</v>
      </c>
      <c r="C55" s="1" t="s">
        <v>44</v>
      </c>
      <c r="D55" s="1">
        <v>8000</v>
      </c>
      <c r="E55" s="16">
        <v>8</v>
      </c>
      <c r="F55" s="11" t="s">
        <v>31</v>
      </c>
      <c r="G55" s="7">
        <f>E55*D55</f>
        <v>64000</v>
      </c>
      <c r="H55" s="7">
        <v>30000</v>
      </c>
      <c r="I55" s="7">
        <f>G55-H55</f>
        <v>34000</v>
      </c>
      <c r="J55" s="7"/>
    </row>
    <row r="56" spans="1:10" ht="15.75">
      <c r="A56">
        <v>520</v>
      </c>
      <c r="B56">
        <v>520031</v>
      </c>
      <c r="C56" s="1" t="s">
        <v>45</v>
      </c>
      <c r="D56" s="1">
        <v>4000</v>
      </c>
      <c r="E56" s="16">
        <v>5</v>
      </c>
      <c r="F56" s="11" t="s">
        <v>31</v>
      </c>
      <c r="G56" s="7">
        <f t="shared" ref="G56:G72" si="12">E56*D56</f>
        <v>20000</v>
      </c>
      <c r="H56" s="7">
        <f>G56</f>
        <v>20000</v>
      </c>
      <c r="I56" s="7">
        <f>G56-H56</f>
        <v>0</v>
      </c>
      <c r="J56" s="7"/>
    </row>
    <row r="57" spans="1:10" ht="15.75">
      <c r="A57">
        <v>520</v>
      </c>
      <c r="B57">
        <v>520032</v>
      </c>
      <c r="C57" s="1" t="s">
        <v>46</v>
      </c>
      <c r="D57" s="1">
        <v>2000</v>
      </c>
      <c r="E57" s="16">
        <v>5</v>
      </c>
      <c r="F57" s="11" t="s">
        <v>31</v>
      </c>
      <c r="G57" s="7">
        <f t="shared" si="12"/>
        <v>10000</v>
      </c>
      <c r="H57" s="7">
        <f>G57</f>
        <v>10000</v>
      </c>
      <c r="I57" s="7">
        <f>G57-H57</f>
        <v>0</v>
      </c>
      <c r="J57" s="7"/>
    </row>
    <row r="58" spans="1:10" ht="15.75">
      <c r="A58">
        <v>520</v>
      </c>
      <c r="B58">
        <v>520033</v>
      </c>
      <c r="C58" s="1" t="s">
        <v>47</v>
      </c>
      <c r="D58" s="1">
        <v>1800</v>
      </c>
      <c r="E58" s="16">
        <v>2</v>
      </c>
      <c r="F58" s="11" t="s">
        <v>15</v>
      </c>
      <c r="G58" s="7">
        <f t="shared" si="12"/>
        <v>3600</v>
      </c>
      <c r="H58" s="7">
        <f>G58</f>
        <v>3600</v>
      </c>
      <c r="I58" s="7">
        <f>G58-H58</f>
        <v>0</v>
      </c>
      <c r="J58" s="7"/>
    </row>
    <row r="59" spans="1:10" ht="15.75">
      <c r="A59">
        <v>520</v>
      </c>
      <c r="B59">
        <v>520034</v>
      </c>
      <c r="C59" s="1" t="s">
        <v>48</v>
      </c>
      <c r="D59" s="1">
        <v>600</v>
      </c>
      <c r="E59" s="16">
        <v>16</v>
      </c>
      <c r="F59" s="11" t="s">
        <v>15</v>
      </c>
      <c r="G59" s="7">
        <f t="shared" si="12"/>
        <v>9600</v>
      </c>
      <c r="H59" s="7">
        <f>G59</f>
        <v>9600</v>
      </c>
      <c r="I59" s="7">
        <f>G59-H59</f>
        <v>0</v>
      </c>
      <c r="J59" s="7"/>
    </row>
    <row r="61" spans="1:10" ht="15.75">
      <c r="A61">
        <v>520</v>
      </c>
      <c r="B61">
        <v>520040</v>
      </c>
      <c r="C61" s="1" t="s">
        <v>49</v>
      </c>
      <c r="D61" s="1">
        <v>6000</v>
      </c>
      <c r="E61" s="35">
        <v>5</v>
      </c>
      <c r="F61" s="11" t="s">
        <v>31</v>
      </c>
      <c r="G61" s="7">
        <f t="shared" si="12"/>
        <v>30000</v>
      </c>
      <c r="H61" s="7">
        <v>4000</v>
      </c>
      <c r="I61" s="7">
        <f>G61-H61</f>
        <v>26000</v>
      </c>
      <c r="J61" s="7"/>
    </row>
    <row r="62" spans="1:10" ht="15.75">
      <c r="A62">
        <v>520</v>
      </c>
      <c r="B62">
        <v>520041</v>
      </c>
      <c r="C62" s="1" t="s">
        <v>50</v>
      </c>
      <c r="D62" s="1">
        <v>3000</v>
      </c>
      <c r="E62" s="16">
        <v>4.5</v>
      </c>
      <c r="F62" s="11" t="s">
        <v>31</v>
      </c>
      <c r="G62" s="7">
        <f t="shared" si="12"/>
        <v>13500</v>
      </c>
      <c r="H62" s="7">
        <f>G62</f>
        <v>13500</v>
      </c>
      <c r="I62" s="7">
        <f>G62-H62</f>
        <v>0</v>
      </c>
      <c r="J62" s="7"/>
    </row>
    <row r="64" spans="1:10" ht="15.75">
      <c r="A64">
        <v>520</v>
      </c>
      <c r="B64">
        <v>520050</v>
      </c>
      <c r="C64" s="1" t="s">
        <v>51</v>
      </c>
      <c r="D64" s="1">
        <v>6000</v>
      </c>
      <c r="E64" s="16">
        <v>5</v>
      </c>
      <c r="F64" s="11" t="s">
        <v>31</v>
      </c>
      <c r="G64" s="7">
        <f t="shared" si="12"/>
        <v>30000</v>
      </c>
      <c r="H64" s="7">
        <f>G64</f>
        <v>30000</v>
      </c>
      <c r="I64" s="7">
        <f>G64-H64</f>
        <v>0</v>
      </c>
      <c r="J64" s="7"/>
    </row>
    <row r="65" spans="1:10" ht="15.75">
      <c r="A65">
        <v>520</v>
      </c>
      <c r="B65">
        <v>520051</v>
      </c>
      <c r="C65" s="1" t="s">
        <v>52</v>
      </c>
      <c r="D65" s="1">
        <v>4000</v>
      </c>
      <c r="E65" s="16">
        <v>5</v>
      </c>
      <c r="F65" s="11" t="s">
        <v>31</v>
      </c>
      <c r="G65" s="7">
        <f t="shared" si="12"/>
        <v>20000</v>
      </c>
      <c r="H65" s="7">
        <f>G65</f>
        <v>20000</v>
      </c>
      <c r="I65" s="7">
        <f>G65-H65</f>
        <v>0</v>
      </c>
      <c r="J65" s="7"/>
    </row>
    <row r="66" spans="1:10" ht="15.75">
      <c r="A66">
        <v>520</v>
      </c>
      <c r="B66">
        <v>520052</v>
      </c>
      <c r="C66" s="1" t="s">
        <v>53</v>
      </c>
      <c r="D66" s="1">
        <v>3000</v>
      </c>
      <c r="E66" s="16">
        <v>5</v>
      </c>
      <c r="F66" s="11" t="s">
        <v>31</v>
      </c>
      <c r="G66" s="7">
        <f t="shared" si="12"/>
        <v>15000</v>
      </c>
      <c r="H66" s="7">
        <f>G66</f>
        <v>15000</v>
      </c>
      <c r="I66" s="7">
        <f>G66-H66</f>
        <v>0</v>
      </c>
      <c r="J66" s="7"/>
    </row>
    <row r="67" spans="1:10" ht="15.75">
      <c r="A67">
        <v>520</v>
      </c>
      <c r="B67">
        <v>520053</v>
      </c>
      <c r="C67" s="1" t="s">
        <v>54</v>
      </c>
      <c r="D67" s="1">
        <v>1000</v>
      </c>
      <c r="E67" s="16">
        <v>10</v>
      </c>
      <c r="F67" s="11" t="s">
        <v>15</v>
      </c>
      <c r="G67" s="7">
        <f t="shared" si="12"/>
        <v>10000</v>
      </c>
      <c r="H67" s="7">
        <f>G67</f>
        <v>10000</v>
      </c>
      <c r="I67" s="7">
        <f>G67-H67</f>
        <v>0</v>
      </c>
      <c r="J67" s="7"/>
    </row>
    <row r="69" spans="1:10" ht="15.75">
      <c r="A69">
        <v>520</v>
      </c>
      <c r="B69">
        <v>520060</v>
      </c>
      <c r="C69" s="1" t="s">
        <v>55</v>
      </c>
      <c r="D69" s="1">
        <v>6000</v>
      </c>
      <c r="E69" s="16">
        <v>5</v>
      </c>
      <c r="F69" s="11" t="s">
        <v>15</v>
      </c>
      <c r="G69" s="7">
        <f t="shared" si="12"/>
        <v>30000</v>
      </c>
      <c r="H69" s="7">
        <f>G69</f>
        <v>30000</v>
      </c>
      <c r="I69" s="7">
        <f>G69-H69</f>
        <v>0</v>
      </c>
      <c r="J69" s="7"/>
    </row>
    <row r="70" spans="1:10" ht="15.75">
      <c r="A70">
        <v>520</v>
      </c>
      <c r="B70">
        <v>520060</v>
      </c>
      <c r="C70" s="1" t="s">
        <v>56</v>
      </c>
      <c r="D70" s="1">
        <v>3500</v>
      </c>
      <c r="E70" s="16">
        <v>5</v>
      </c>
      <c r="F70" s="11" t="s">
        <v>15</v>
      </c>
      <c r="G70" s="7">
        <f t="shared" si="12"/>
        <v>17500</v>
      </c>
      <c r="H70" s="7">
        <f>G70</f>
        <v>17500</v>
      </c>
      <c r="I70" s="7">
        <f>G70-H70</f>
        <v>0</v>
      </c>
      <c r="J70" s="7"/>
    </row>
    <row r="72" spans="1:10" ht="15.75">
      <c r="A72">
        <v>520</v>
      </c>
      <c r="B72">
        <v>520070</v>
      </c>
      <c r="C72" s="1" t="s">
        <v>57</v>
      </c>
      <c r="D72" s="1">
        <v>8000</v>
      </c>
      <c r="E72" s="16">
        <v>10</v>
      </c>
      <c r="F72" s="11" t="s">
        <v>31</v>
      </c>
      <c r="G72" s="7">
        <f t="shared" si="12"/>
        <v>80000</v>
      </c>
      <c r="H72" s="7">
        <v>30000</v>
      </c>
      <c r="I72" s="7">
        <f>G72-H72</f>
        <v>50000</v>
      </c>
      <c r="J72" s="7"/>
    </row>
    <row r="73" spans="1:10" ht="15.75">
      <c r="A73">
        <v>520</v>
      </c>
      <c r="B73">
        <v>520071</v>
      </c>
      <c r="C73" s="1" t="s">
        <v>58</v>
      </c>
      <c r="D73" s="1">
        <v>4000</v>
      </c>
      <c r="E73" s="16">
        <v>8</v>
      </c>
      <c r="F73" s="11" t="s">
        <v>31</v>
      </c>
      <c r="G73" s="7">
        <f t="shared" ref="G73:G82" si="13">E73*D73</f>
        <v>32000</v>
      </c>
      <c r="H73" s="7">
        <f>G73</f>
        <v>32000</v>
      </c>
      <c r="I73" s="7">
        <f>G73-H73</f>
        <v>0</v>
      </c>
      <c r="J73" s="7"/>
    </row>
    <row r="74" spans="1:10" ht="15.75">
      <c r="A74">
        <v>520</v>
      </c>
      <c r="B74">
        <v>520072</v>
      </c>
      <c r="C74" s="1" t="s">
        <v>59</v>
      </c>
      <c r="D74" s="1">
        <v>4000</v>
      </c>
      <c r="E74" s="16">
        <v>8</v>
      </c>
      <c r="F74" s="11" t="s">
        <v>31</v>
      </c>
      <c r="G74" s="7">
        <f t="shared" si="13"/>
        <v>32000</v>
      </c>
      <c r="H74" s="7">
        <f>G74</f>
        <v>32000</v>
      </c>
      <c r="I74" s="7">
        <f>G74-H74</f>
        <v>0</v>
      </c>
      <c r="J74" s="7"/>
    </row>
    <row r="75" spans="1:10" ht="15.75">
      <c r="A75">
        <v>520</v>
      </c>
      <c r="B75">
        <v>520073</v>
      </c>
      <c r="C75" s="1" t="s">
        <v>60</v>
      </c>
      <c r="D75" s="1">
        <v>3000</v>
      </c>
      <c r="E75" s="16">
        <v>8</v>
      </c>
      <c r="F75" s="11" t="s">
        <v>31</v>
      </c>
      <c r="G75" s="7">
        <f t="shared" si="13"/>
        <v>24000</v>
      </c>
      <c r="H75" s="7">
        <f>G75</f>
        <v>24000</v>
      </c>
      <c r="I75" s="7">
        <f>G75-H75</f>
        <v>0</v>
      </c>
      <c r="J75" s="7"/>
    </row>
    <row r="76" spans="1:10" ht="15.75">
      <c r="A76">
        <v>520</v>
      </c>
      <c r="B76">
        <v>520074</v>
      </c>
      <c r="C76" s="1" t="s">
        <v>61</v>
      </c>
      <c r="D76" s="1">
        <v>2500</v>
      </c>
      <c r="E76" s="16">
        <v>6</v>
      </c>
      <c r="F76" s="11" t="s">
        <v>31</v>
      </c>
      <c r="G76" s="7">
        <f t="shared" si="13"/>
        <v>15000</v>
      </c>
      <c r="H76" s="7">
        <f>G76</f>
        <v>15000</v>
      </c>
      <c r="I76" s="7">
        <f>G76-H76</f>
        <v>0</v>
      </c>
      <c r="J76" s="7"/>
    </row>
    <row r="78" spans="1:10" ht="15.75">
      <c r="A78">
        <v>520</v>
      </c>
      <c r="B78">
        <v>520080</v>
      </c>
      <c r="C78" s="1" t="s">
        <v>62</v>
      </c>
      <c r="D78" s="1">
        <v>6000</v>
      </c>
      <c r="E78" s="16">
        <v>10</v>
      </c>
      <c r="F78" s="11" t="s">
        <v>31</v>
      </c>
      <c r="G78" s="7">
        <f t="shared" si="13"/>
        <v>60000</v>
      </c>
      <c r="H78" s="7">
        <f>G78</f>
        <v>60000</v>
      </c>
      <c r="I78" s="7">
        <f>G78-H78</f>
        <v>0</v>
      </c>
      <c r="J78" s="7"/>
    </row>
    <row r="79" spans="1:10" ht="15.75">
      <c r="A79">
        <v>520</v>
      </c>
      <c r="B79">
        <v>520081</v>
      </c>
      <c r="C79" s="1" t="s">
        <v>63</v>
      </c>
      <c r="D79" s="1">
        <v>3000</v>
      </c>
      <c r="E79" s="16">
        <v>9</v>
      </c>
      <c r="F79" s="11" t="s">
        <v>31</v>
      </c>
      <c r="G79" s="7">
        <f t="shared" si="13"/>
        <v>27000</v>
      </c>
      <c r="H79" s="7">
        <f>G79</f>
        <v>27000</v>
      </c>
      <c r="I79" s="7">
        <f>G79-H79</f>
        <v>0</v>
      </c>
      <c r="J79" s="7"/>
    </row>
    <row r="80" spans="1:10" ht="15.75">
      <c r="C80" s="1"/>
      <c r="D80" s="1"/>
      <c r="E80" s="16"/>
      <c r="F80" s="11"/>
      <c r="G80" s="7"/>
      <c r="H80" s="7"/>
      <c r="I80" s="7"/>
      <c r="J80" s="7"/>
    </row>
    <row r="81" spans="1:10" ht="15.75">
      <c r="A81">
        <v>520</v>
      </c>
      <c r="B81">
        <v>520090</v>
      </c>
      <c r="C81" s="1" t="s">
        <v>64</v>
      </c>
      <c r="D81" s="1">
        <v>6000</v>
      </c>
      <c r="E81" s="16">
        <v>5.5</v>
      </c>
      <c r="F81" s="11" t="s">
        <v>31</v>
      </c>
      <c r="G81" s="7">
        <f t="shared" si="13"/>
        <v>33000</v>
      </c>
      <c r="H81" s="7">
        <f>G81</f>
        <v>33000</v>
      </c>
      <c r="I81" s="7">
        <f>G81-H81</f>
        <v>0</v>
      </c>
      <c r="J81" s="7"/>
    </row>
    <row r="82" spans="1:10" ht="15.75">
      <c r="A82">
        <v>520</v>
      </c>
      <c r="B82">
        <v>520091</v>
      </c>
      <c r="C82" s="1" t="s">
        <v>65</v>
      </c>
      <c r="D82" s="1">
        <v>800</v>
      </c>
      <c r="E82" s="16">
        <v>10</v>
      </c>
      <c r="F82" s="11" t="s">
        <v>15</v>
      </c>
      <c r="G82" s="7">
        <f t="shared" si="13"/>
        <v>8000</v>
      </c>
      <c r="H82" s="7">
        <f>G82</f>
        <v>8000</v>
      </c>
      <c r="I82" s="7">
        <f>G82-H82</f>
        <v>0</v>
      </c>
      <c r="J82" s="7"/>
    </row>
    <row r="83" spans="1:10" ht="15.75">
      <c r="A83">
        <v>520</v>
      </c>
      <c r="B83">
        <v>520092</v>
      </c>
      <c r="C83" s="1" t="s">
        <v>66</v>
      </c>
      <c r="D83" s="1">
        <v>1200</v>
      </c>
      <c r="E83" s="16">
        <v>10</v>
      </c>
      <c r="F83" s="11" t="s">
        <v>15</v>
      </c>
      <c r="G83" s="7">
        <f>E83*D83</f>
        <v>12000</v>
      </c>
      <c r="H83" s="7">
        <f>G83</f>
        <v>12000</v>
      </c>
      <c r="I83" s="7">
        <f>G83-H83</f>
        <v>0</v>
      </c>
      <c r="J83" s="7"/>
    </row>
    <row r="84" spans="1:10" ht="15.75">
      <c r="A84">
        <v>520</v>
      </c>
      <c r="B84">
        <v>520100</v>
      </c>
      <c r="C84" s="88" t="s">
        <v>213</v>
      </c>
      <c r="D84" s="1"/>
      <c r="E84" s="16"/>
      <c r="F84" s="11"/>
      <c r="G84" s="7">
        <v>25000</v>
      </c>
      <c r="H84" s="7">
        <f>G84</f>
        <v>25000</v>
      </c>
      <c r="I84" s="7">
        <f>G84-H84</f>
        <v>0</v>
      </c>
      <c r="J84" s="7"/>
    </row>
    <row r="85" spans="1:10" ht="15.75">
      <c r="A85">
        <v>520</v>
      </c>
      <c r="B85">
        <v>520110</v>
      </c>
      <c r="C85" s="88" t="s">
        <v>243</v>
      </c>
      <c r="G85" s="13">
        <v>40000</v>
      </c>
      <c r="H85" s="13">
        <f>G85</f>
        <v>40000</v>
      </c>
      <c r="I85" s="13">
        <f>G85-H85</f>
        <v>0</v>
      </c>
      <c r="J85" s="158"/>
    </row>
    <row r="86" spans="1:10" ht="20.25">
      <c r="C86" s="18" t="s">
        <v>67</v>
      </c>
      <c r="F86" s="17"/>
      <c r="G86" s="19">
        <f>SUM(G38:G85)</f>
        <v>959900</v>
      </c>
      <c r="H86" s="19">
        <f t="shared" ref="H86:J86" si="14">SUM(H38:H85)</f>
        <v>849900</v>
      </c>
      <c r="I86" s="19">
        <f t="shared" si="14"/>
        <v>110000</v>
      </c>
      <c r="J86" s="19">
        <f t="shared" si="14"/>
        <v>0</v>
      </c>
    </row>
    <row r="87" spans="1:10" ht="15.75" customHeight="1">
      <c r="C87" s="18"/>
      <c r="F87" s="17"/>
      <c r="G87" s="19"/>
      <c r="H87" s="7"/>
      <c r="I87" s="7"/>
      <c r="J87" s="7"/>
    </row>
    <row r="88" spans="1:10" ht="15.75" customHeight="1">
      <c r="A88" s="128"/>
      <c r="B88" s="128"/>
      <c r="C88" s="129" t="s">
        <v>160</v>
      </c>
      <c r="D88" s="128"/>
      <c r="E88" s="130"/>
      <c r="F88" s="131"/>
      <c r="G88" s="132">
        <f>G86+G35+G24</f>
        <v>1161500</v>
      </c>
      <c r="H88" s="132">
        <f t="shared" ref="H88:J88" si="15">H86+H35+H24</f>
        <v>1020100</v>
      </c>
      <c r="I88" s="132">
        <f t="shared" si="15"/>
        <v>141400</v>
      </c>
      <c r="J88" s="132">
        <f t="shared" si="15"/>
        <v>0</v>
      </c>
    </row>
    <row r="89" spans="1:10" ht="15.75" customHeight="1">
      <c r="C89" s="18"/>
      <c r="F89" s="17"/>
      <c r="G89" s="19"/>
      <c r="H89" s="7"/>
      <c r="I89" s="7"/>
      <c r="J89" s="7"/>
    </row>
    <row r="90" spans="1:10" ht="15.75" customHeight="1">
      <c r="C90" s="22" t="s">
        <v>68</v>
      </c>
      <c r="F90" s="17"/>
      <c r="G90" s="19"/>
      <c r="H90" s="7"/>
      <c r="I90" s="7"/>
      <c r="J90" s="7"/>
    </row>
    <row r="91" spans="1:10" ht="15.75" customHeight="1">
      <c r="A91">
        <v>530</v>
      </c>
      <c r="B91">
        <v>530001</v>
      </c>
      <c r="C91" s="25" t="s">
        <v>69</v>
      </c>
      <c r="D91" s="23"/>
      <c r="E91" s="78"/>
      <c r="F91" s="24"/>
      <c r="G91" s="3">
        <v>8000</v>
      </c>
      <c r="H91" s="3">
        <f>G91</f>
        <v>8000</v>
      </c>
      <c r="I91" s="3">
        <f>G91-H91</f>
        <v>0</v>
      </c>
      <c r="J91" s="3"/>
    </row>
    <row r="92" spans="1:10" ht="15.75" customHeight="1">
      <c r="A92">
        <v>530</v>
      </c>
      <c r="B92">
        <v>530002</v>
      </c>
      <c r="C92" s="49" t="s">
        <v>211</v>
      </c>
      <c r="D92" s="23"/>
      <c r="E92" s="78"/>
      <c r="F92" s="24"/>
      <c r="G92" s="7">
        <v>6000</v>
      </c>
      <c r="H92" s="7">
        <f>G92</f>
        <v>6000</v>
      </c>
      <c r="I92" s="7">
        <f>G92-H92</f>
        <v>0</v>
      </c>
      <c r="J92" s="7"/>
    </row>
    <row r="93" spans="1:10" ht="15.75" customHeight="1">
      <c r="A93">
        <v>530</v>
      </c>
      <c r="B93">
        <v>530003</v>
      </c>
      <c r="C93" s="49" t="s">
        <v>212</v>
      </c>
      <c r="G93" s="13">
        <v>5000</v>
      </c>
      <c r="H93" s="13">
        <f>G93</f>
        <v>5000</v>
      </c>
      <c r="I93" s="13">
        <f>G93-H93</f>
        <v>0</v>
      </c>
      <c r="J93" s="13"/>
    </row>
    <row r="94" spans="1:10" ht="15.75" customHeight="1">
      <c r="C94" s="20" t="s">
        <v>70</v>
      </c>
      <c r="D94" s="23"/>
      <c r="E94" s="78"/>
      <c r="F94" s="24"/>
      <c r="G94" s="14">
        <f>SUM(G91:G93)</f>
        <v>19000</v>
      </c>
      <c r="H94" s="14">
        <f>SUM(H91:H93)</f>
        <v>19000</v>
      </c>
      <c r="I94" s="14">
        <f>SUM(I91:I93)</f>
        <v>0</v>
      </c>
      <c r="J94" s="14">
        <f>SUM(J91:J93)</f>
        <v>0</v>
      </c>
    </row>
    <row r="95" spans="1:10" ht="15.75" customHeight="1">
      <c r="C95" s="23"/>
      <c r="D95" s="23"/>
      <c r="E95" s="78"/>
      <c r="F95" s="23"/>
      <c r="G95" s="23"/>
      <c r="H95" s="7"/>
      <c r="I95" s="7"/>
      <c r="J95" s="7"/>
    </row>
    <row r="96" spans="1:10" ht="18.75">
      <c r="C96" s="9" t="s">
        <v>184</v>
      </c>
      <c r="H96" s="7"/>
      <c r="I96" s="7"/>
      <c r="J96" s="7"/>
    </row>
    <row r="97" spans="1:10" ht="15.75">
      <c r="A97">
        <v>540</v>
      </c>
      <c r="B97">
        <v>540001</v>
      </c>
      <c r="C97" s="1" t="s">
        <v>170</v>
      </c>
      <c r="D97" s="109">
        <v>16000</v>
      </c>
      <c r="E97" s="75">
        <v>4.5</v>
      </c>
      <c r="G97" s="3">
        <f>D97*E97</f>
        <v>72000</v>
      </c>
      <c r="H97" s="3">
        <v>40000</v>
      </c>
      <c r="I97" s="3">
        <f>G97-H97</f>
        <v>32000</v>
      </c>
      <c r="J97" s="3"/>
    </row>
    <row r="98" spans="1:10" ht="15.75">
      <c r="A98">
        <v>540</v>
      </c>
      <c r="B98">
        <v>540002</v>
      </c>
      <c r="C98" s="1" t="s">
        <v>71</v>
      </c>
      <c r="D98" s="109">
        <v>16000</v>
      </c>
      <c r="E98" s="75">
        <v>4.5</v>
      </c>
      <c r="G98" s="3">
        <f>D98*E98</f>
        <v>72000</v>
      </c>
      <c r="H98" s="3">
        <v>40000</v>
      </c>
      <c r="I98" s="3">
        <f t="shared" ref="I98:I110" si="16">G98-H98</f>
        <v>32000</v>
      </c>
      <c r="J98" s="3"/>
    </row>
    <row r="99" spans="1:10" ht="15.75">
      <c r="A99">
        <v>540</v>
      </c>
      <c r="B99">
        <v>540003</v>
      </c>
      <c r="C99" s="1" t="s">
        <v>72</v>
      </c>
      <c r="D99" s="109">
        <v>8000</v>
      </c>
      <c r="E99" s="75">
        <v>4.5</v>
      </c>
      <c r="G99" s="3">
        <f>D99*E99</f>
        <v>36000</v>
      </c>
      <c r="H99" s="3">
        <v>25000</v>
      </c>
      <c r="I99" s="3">
        <f t="shared" si="16"/>
        <v>11000</v>
      </c>
      <c r="J99" s="3"/>
    </row>
    <row r="100" spans="1:10" ht="15.75">
      <c r="A100">
        <v>540</v>
      </c>
      <c r="B100">
        <v>540004</v>
      </c>
      <c r="C100" s="88" t="s">
        <v>210</v>
      </c>
      <c r="D100" s="109">
        <v>1500</v>
      </c>
      <c r="E100" s="75">
        <v>3</v>
      </c>
      <c r="G100" s="3">
        <f>D100*E100</f>
        <v>4500</v>
      </c>
      <c r="H100" s="3">
        <f>G100</f>
        <v>4500</v>
      </c>
      <c r="I100" s="3">
        <f t="shared" si="16"/>
        <v>0</v>
      </c>
      <c r="J100" s="3"/>
    </row>
    <row r="101" spans="1:10" ht="15.75">
      <c r="A101">
        <v>540</v>
      </c>
      <c r="B101">
        <v>540005</v>
      </c>
      <c r="C101" s="1" t="s">
        <v>73</v>
      </c>
      <c r="D101" s="109">
        <v>2000</v>
      </c>
      <c r="E101" s="75">
        <v>4.5</v>
      </c>
      <c r="G101" s="3">
        <f>D101*E101</f>
        <v>9000</v>
      </c>
      <c r="H101" s="3">
        <f t="shared" ref="H101:H110" si="17">G101</f>
        <v>9000</v>
      </c>
      <c r="I101" s="3">
        <f t="shared" si="16"/>
        <v>0</v>
      </c>
      <c r="J101" s="3"/>
    </row>
    <row r="102" spans="1:10" ht="15.75">
      <c r="A102">
        <v>540</v>
      </c>
      <c r="B102">
        <v>540006</v>
      </c>
      <c r="C102" s="1" t="s">
        <v>74</v>
      </c>
      <c r="D102" s="109">
        <v>2000</v>
      </c>
      <c r="E102" s="16">
        <v>6</v>
      </c>
      <c r="F102" s="11" t="s">
        <v>15</v>
      </c>
      <c r="G102" s="7">
        <f>E102*D102</f>
        <v>12000</v>
      </c>
      <c r="H102" s="7">
        <f t="shared" si="17"/>
        <v>12000</v>
      </c>
      <c r="I102" s="7">
        <f t="shared" si="16"/>
        <v>0</v>
      </c>
      <c r="J102" s="7"/>
    </row>
    <row r="103" spans="1:10" ht="15.75">
      <c r="A103">
        <v>540</v>
      </c>
      <c r="B103">
        <v>540007</v>
      </c>
      <c r="C103" s="1" t="s">
        <v>75</v>
      </c>
      <c r="D103" s="103"/>
      <c r="G103" s="3">
        <v>5000</v>
      </c>
      <c r="H103" s="3">
        <f t="shared" si="17"/>
        <v>5000</v>
      </c>
      <c r="I103" s="3">
        <f t="shared" si="16"/>
        <v>0</v>
      </c>
      <c r="J103" s="3"/>
    </row>
    <row r="104" spans="1:10" ht="15.75">
      <c r="A104">
        <v>540</v>
      </c>
      <c r="B104">
        <v>540008</v>
      </c>
      <c r="C104" s="1" t="s">
        <v>76</v>
      </c>
      <c r="D104" s="103"/>
      <c r="G104" s="3">
        <v>6000</v>
      </c>
      <c r="H104" s="3">
        <f t="shared" si="17"/>
        <v>6000</v>
      </c>
      <c r="I104" s="3">
        <f t="shared" si="16"/>
        <v>0</v>
      </c>
      <c r="J104" s="3"/>
    </row>
    <row r="105" spans="1:10" ht="15.75">
      <c r="A105">
        <v>540</v>
      </c>
      <c r="B105">
        <v>540009</v>
      </c>
      <c r="C105" s="1" t="s">
        <v>77</v>
      </c>
      <c r="D105" s="103"/>
      <c r="G105" s="3">
        <v>6000</v>
      </c>
      <c r="H105" s="3">
        <f t="shared" si="17"/>
        <v>6000</v>
      </c>
      <c r="I105" s="3">
        <f t="shared" si="16"/>
        <v>0</v>
      </c>
      <c r="J105" s="3"/>
    </row>
    <row r="106" spans="1:10" ht="15.75">
      <c r="A106">
        <v>540</v>
      </c>
      <c r="B106">
        <v>540010</v>
      </c>
      <c r="C106" s="1" t="s">
        <v>171</v>
      </c>
      <c r="D106" s="110"/>
      <c r="E106" s="79"/>
      <c r="F106" s="1"/>
      <c r="G106" s="3">
        <v>8000</v>
      </c>
      <c r="H106" s="3">
        <f t="shared" si="17"/>
        <v>8000</v>
      </c>
      <c r="I106" s="3">
        <f t="shared" si="16"/>
        <v>0</v>
      </c>
      <c r="J106" s="3"/>
    </row>
    <row r="107" spans="1:10" ht="15.75">
      <c r="A107">
        <v>540</v>
      </c>
      <c r="B107">
        <v>540011</v>
      </c>
      <c r="C107" s="1" t="s">
        <v>172</v>
      </c>
      <c r="D107" s="103"/>
      <c r="G107" s="3">
        <v>1000</v>
      </c>
      <c r="H107" s="3">
        <f t="shared" si="17"/>
        <v>1000</v>
      </c>
      <c r="I107" s="3">
        <f t="shared" si="16"/>
        <v>0</v>
      </c>
      <c r="J107" s="3"/>
    </row>
    <row r="108" spans="1:10" ht="15.75">
      <c r="A108">
        <v>540</v>
      </c>
      <c r="B108">
        <v>540012</v>
      </c>
      <c r="C108" s="1" t="s">
        <v>78</v>
      </c>
      <c r="D108" s="103"/>
      <c r="G108" s="3">
        <v>6000</v>
      </c>
      <c r="H108" s="3">
        <f t="shared" si="17"/>
        <v>6000</v>
      </c>
      <c r="I108" s="3">
        <f t="shared" si="16"/>
        <v>0</v>
      </c>
      <c r="J108" s="3"/>
    </row>
    <row r="109" spans="1:10" ht="15.75">
      <c r="A109">
        <v>540</v>
      </c>
      <c r="B109">
        <v>540013</v>
      </c>
      <c r="C109" s="1" t="s">
        <v>79</v>
      </c>
      <c r="D109" s="103"/>
      <c r="G109" s="3">
        <v>2000</v>
      </c>
      <c r="H109" s="3">
        <f t="shared" si="17"/>
        <v>2000</v>
      </c>
      <c r="I109" s="3">
        <f t="shared" si="16"/>
        <v>0</v>
      </c>
      <c r="J109" s="3"/>
    </row>
    <row r="110" spans="1:10" ht="15.75">
      <c r="A110">
        <v>540</v>
      </c>
      <c r="B110">
        <v>540014</v>
      </c>
      <c r="C110" s="1" t="s">
        <v>80</v>
      </c>
      <c r="D110" s="103"/>
      <c r="G110" s="13">
        <v>6000</v>
      </c>
      <c r="H110" s="13">
        <f t="shared" si="17"/>
        <v>6000</v>
      </c>
      <c r="I110" s="13">
        <f t="shared" si="16"/>
        <v>0</v>
      </c>
      <c r="J110" s="13"/>
    </row>
    <row r="111" spans="1:10" ht="18.75">
      <c r="C111" s="20" t="s">
        <v>81</v>
      </c>
      <c r="G111" s="14">
        <f>SUM(G97:G110)</f>
        <v>245500</v>
      </c>
      <c r="H111" s="14">
        <f>SUM(H97:H110)</f>
        <v>170500</v>
      </c>
      <c r="I111" s="14">
        <f>SUM(I97:I110)</f>
        <v>75000</v>
      </c>
      <c r="J111" s="14">
        <f>SUM(J97:J110)</f>
        <v>0</v>
      </c>
    </row>
    <row r="112" spans="1:10" ht="18.75">
      <c r="C112" s="20"/>
      <c r="G112" s="19"/>
      <c r="H112" s="7"/>
      <c r="I112" s="7"/>
      <c r="J112" s="7"/>
    </row>
    <row r="113" spans="1:10" ht="18.75">
      <c r="C113" s="22" t="s">
        <v>209</v>
      </c>
      <c r="G113" s="19"/>
      <c r="H113" s="7"/>
      <c r="I113" s="7"/>
      <c r="J113" s="7"/>
    </row>
    <row r="114" spans="1:10" ht="15.75">
      <c r="A114">
        <v>545</v>
      </c>
      <c r="B114">
        <v>545030</v>
      </c>
      <c r="C114" s="49" t="s">
        <v>208</v>
      </c>
      <c r="G114" s="90">
        <v>10000</v>
      </c>
      <c r="H114" s="90">
        <v>10000</v>
      </c>
      <c r="I114" s="90">
        <f>G114-H114</f>
        <v>0</v>
      </c>
      <c r="J114" s="90"/>
    </row>
    <row r="115" spans="1:10" ht="15.75">
      <c r="A115">
        <v>545</v>
      </c>
      <c r="B115">
        <v>545031</v>
      </c>
      <c r="C115" s="49" t="s">
        <v>207</v>
      </c>
      <c r="D115" s="88">
        <v>200</v>
      </c>
      <c r="E115" s="89">
        <v>50</v>
      </c>
      <c r="G115" s="91">
        <f>E115*D115</f>
        <v>10000</v>
      </c>
      <c r="H115" s="91">
        <f>G115</f>
        <v>10000</v>
      </c>
      <c r="I115" s="91">
        <f>G115-H115</f>
        <v>0</v>
      </c>
      <c r="J115" s="91"/>
    </row>
    <row r="116" spans="1:10" ht="18.75">
      <c r="C116" s="22" t="s">
        <v>185</v>
      </c>
      <c r="G116" s="14">
        <f>SUM(G114:G115)</f>
        <v>20000</v>
      </c>
      <c r="H116" s="14">
        <f>SUM(H114:H115)</f>
        <v>20000</v>
      </c>
      <c r="I116" s="14">
        <f>SUM(I114:I115)</f>
        <v>0</v>
      </c>
      <c r="J116" s="14">
        <f>SUM(J114:J115)</f>
        <v>0</v>
      </c>
    </row>
    <row r="117" spans="1:10" ht="18.75">
      <c r="C117" s="87"/>
      <c r="G117" s="19"/>
      <c r="H117" s="19"/>
      <c r="I117" s="19"/>
    </row>
    <row r="118" spans="1:10" ht="15.75">
      <c r="C118" s="88"/>
      <c r="G118" s="2"/>
      <c r="H118" s="2"/>
      <c r="I118" s="2"/>
    </row>
    <row r="119" spans="1:10" ht="18.75">
      <c r="C119" s="9" t="s">
        <v>82</v>
      </c>
      <c r="G119" s="2"/>
      <c r="H119" s="2"/>
      <c r="I119" s="2"/>
    </row>
    <row r="120" spans="1:10" ht="15.75">
      <c r="A120">
        <v>550</v>
      </c>
      <c r="B120">
        <v>550001</v>
      </c>
      <c r="C120" s="88" t="s">
        <v>220</v>
      </c>
      <c r="G120" s="3">
        <v>80000</v>
      </c>
      <c r="H120" s="3">
        <f t="shared" ref="H120:H126" si="18">G120</f>
        <v>80000</v>
      </c>
      <c r="I120" s="3">
        <f>G120-H120</f>
        <v>0</v>
      </c>
      <c r="J120" s="3"/>
    </row>
    <row r="121" spans="1:10" ht="15.75">
      <c r="A121">
        <v>550</v>
      </c>
      <c r="B121">
        <v>550002</v>
      </c>
      <c r="C121" s="1" t="s">
        <v>83</v>
      </c>
      <c r="G121" s="3">
        <v>60000</v>
      </c>
      <c r="H121" s="3">
        <f t="shared" si="18"/>
        <v>60000</v>
      </c>
      <c r="I121" s="3">
        <f t="shared" ref="I121:I126" si="19">G121-H121</f>
        <v>0</v>
      </c>
      <c r="J121" s="3"/>
    </row>
    <row r="122" spans="1:10" ht="15.75">
      <c r="A122">
        <v>550</v>
      </c>
      <c r="B122">
        <v>550003</v>
      </c>
      <c r="C122" s="1" t="s">
        <v>84</v>
      </c>
      <c r="G122" s="3">
        <v>40000</v>
      </c>
      <c r="H122" s="3">
        <f t="shared" si="18"/>
        <v>40000</v>
      </c>
      <c r="I122" s="3">
        <f t="shared" si="19"/>
        <v>0</v>
      </c>
      <c r="J122" s="3"/>
    </row>
    <row r="123" spans="1:10" ht="15.75">
      <c r="A123">
        <v>550</v>
      </c>
      <c r="B123">
        <v>550020</v>
      </c>
      <c r="C123" s="1" t="s">
        <v>85</v>
      </c>
      <c r="G123" s="3">
        <v>40000</v>
      </c>
      <c r="H123" s="3">
        <f t="shared" si="18"/>
        <v>40000</v>
      </c>
      <c r="I123" s="3">
        <f t="shared" si="19"/>
        <v>0</v>
      </c>
      <c r="J123" s="3"/>
    </row>
    <row r="124" spans="1:10" ht="15.75">
      <c r="A124">
        <v>550</v>
      </c>
      <c r="B124">
        <v>550021</v>
      </c>
      <c r="C124" s="1" t="s">
        <v>87</v>
      </c>
      <c r="G124" s="3">
        <v>5000</v>
      </c>
      <c r="H124" s="3">
        <f>G124</f>
        <v>5000</v>
      </c>
      <c r="I124" s="3">
        <f>G124-H124</f>
        <v>0</v>
      </c>
      <c r="J124" s="3"/>
    </row>
    <row r="125" spans="1:10" ht="15.75">
      <c r="A125">
        <v>550</v>
      </c>
      <c r="B125">
        <v>550030</v>
      </c>
      <c r="C125" s="1" t="s">
        <v>86</v>
      </c>
      <c r="G125" s="3">
        <v>25000</v>
      </c>
      <c r="H125" s="3">
        <f t="shared" si="18"/>
        <v>25000</v>
      </c>
      <c r="I125" s="3">
        <f t="shared" si="19"/>
        <v>0</v>
      </c>
      <c r="J125" s="3"/>
    </row>
    <row r="126" spans="1:10" ht="15.75">
      <c r="A126">
        <v>550</v>
      </c>
      <c r="B126">
        <v>550050</v>
      </c>
      <c r="C126" s="1" t="s">
        <v>88</v>
      </c>
      <c r="G126" s="13">
        <v>10000</v>
      </c>
      <c r="H126" s="13">
        <f t="shared" si="18"/>
        <v>10000</v>
      </c>
      <c r="I126" s="13">
        <f t="shared" si="19"/>
        <v>0</v>
      </c>
      <c r="J126" s="13"/>
    </row>
    <row r="127" spans="1:10" ht="18.75">
      <c r="C127" s="21" t="s">
        <v>89</v>
      </c>
      <c r="G127" s="14">
        <f>SUM(G120:G126)</f>
        <v>260000</v>
      </c>
      <c r="H127" s="14">
        <f>SUM(H120:H126)</f>
        <v>260000</v>
      </c>
      <c r="I127" s="14">
        <f>SUM(I120:I126)</f>
        <v>0</v>
      </c>
      <c r="J127" s="14">
        <f>SUM(J120:J126)</f>
        <v>0</v>
      </c>
    </row>
    <row r="128" spans="1:10">
      <c r="G128" s="2"/>
      <c r="H128" s="2"/>
      <c r="I128" s="2"/>
    </row>
    <row r="129" spans="1:10" ht="18.75">
      <c r="C129" s="9" t="s">
        <v>90</v>
      </c>
      <c r="G129" s="2"/>
      <c r="H129" s="2"/>
      <c r="I129" s="2"/>
    </row>
    <row r="130" spans="1:10" ht="15.75">
      <c r="A130">
        <v>555</v>
      </c>
      <c r="B130">
        <v>555060</v>
      </c>
      <c r="C130" s="1" t="s">
        <v>91</v>
      </c>
      <c r="G130" s="3">
        <v>60000</v>
      </c>
      <c r="H130" s="3">
        <f t="shared" ref="H130:H136" si="20">G130</f>
        <v>60000</v>
      </c>
      <c r="I130" s="3">
        <f t="shared" ref="I130:I136" si="21">G130-H130</f>
        <v>0</v>
      </c>
      <c r="J130" s="3"/>
    </row>
    <row r="131" spans="1:10" ht="15.75">
      <c r="A131">
        <v>555</v>
      </c>
      <c r="B131">
        <v>555065</v>
      </c>
      <c r="C131" s="88" t="s">
        <v>221</v>
      </c>
      <c r="D131">
        <v>5000</v>
      </c>
      <c r="E131" s="75">
        <v>5</v>
      </c>
      <c r="G131" s="3">
        <f>D131*E131</f>
        <v>25000</v>
      </c>
      <c r="H131" s="3">
        <f t="shared" ref="H131" si="22">G131</f>
        <v>25000</v>
      </c>
      <c r="I131" s="3">
        <f t="shared" ref="I131" si="23">G131-H131</f>
        <v>0</v>
      </c>
      <c r="J131" s="3"/>
    </row>
    <row r="132" spans="1:10" ht="15.75">
      <c r="A132">
        <v>555</v>
      </c>
      <c r="B132">
        <v>555070</v>
      </c>
      <c r="C132" s="1" t="s">
        <v>92</v>
      </c>
      <c r="G132" s="3">
        <v>10000</v>
      </c>
      <c r="H132" s="3">
        <f t="shared" si="20"/>
        <v>10000</v>
      </c>
      <c r="I132" s="3">
        <f t="shared" si="21"/>
        <v>0</v>
      </c>
      <c r="J132" s="3"/>
    </row>
    <row r="133" spans="1:10" ht="15.75">
      <c r="A133">
        <v>555</v>
      </c>
      <c r="B133">
        <v>555080</v>
      </c>
      <c r="C133" s="1" t="s">
        <v>93</v>
      </c>
      <c r="G133" s="3">
        <v>30000</v>
      </c>
      <c r="H133" s="3">
        <f t="shared" si="20"/>
        <v>30000</v>
      </c>
      <c r="I133" s="3">
        <f t="shared" si="21"/>
        <v>0</v>
      </c>
      <c r="J133" s="3"/>
    </row>
    <row r="134" spans="1:10" ht="15.75">
      <c r="A134">
        <v>555</v>
      </c>
      <c r="B134">
        <v>555085</v>
      </c>
      <c r="C134" s="1" t="s">
        <v>94</v>
      </c>
      <c r="G134" s="3">
        <v>6000</v>
      </c>
      <c r="H134" s="3">
        <f t="shared" si="20"/>
        <v>6000</v>
      </c>
      <c r="I134" s="3">
        <f t="shared" si="21"/>
        <v>0</v>
      </c>
      <c r="J134" s="3"/>
    </row>
    <row r="135" spans="1:10" ht="15.75">
      <c r="A135">
        <v>555</v>
      </c>
      <c r="B135">
        <v>555090</v>
      </c>
      <c r="C135" s="1" t="s">
        <v>95</v>
      </c>
      <c r="D135" s="1">
        <v>80</v>
      </c>
      <c r="E135" s="16">
        <v>30</v>
      </c>
      <c r="F135" s="11" t="s">
        <v>15</v>
      </c>
      <c r="G135" s="3">
        <v>30000</v>
      </c>
      <c r="H135" s="3">
        <f t="shared" si="20"/>
        <v>30000</v>
      </c>
      <c r="I135" s="3">
        <f t="shared" si="21"/>
        <v>0</v>
      </c>
      <c r="J135" s="3"/>
    </row>
    <row r="136" spans="1:10" ht="15.75">
      <c r="A136">
        <v>555</v>
      </c>
      <c r="B136">
        <v>555095</v>
      </c>
      <c r="C136" s="1" t="s">
        <v>96</v>
      </c>
      <c r="D136" s="1">
        <v>250</v>
      </c>
      <c r="E136" s="16">
        <v>6</v>
      </c>
      <c r="F136" s="11" t="s">
        <v>15</v>
      </c>
      <c r="G136" s="13">
        <v>20000</v>
      </c>
      <c r="H136" s="13">
        <f t="shared" si="20"/>
        <v>20000</v>
      </c>
      <c r="I136" s="13">
        <f t="shared" si="21"/>
        <v>0</v>
      </c>
      <c r="J136" s="13"/>
    </row>
    <row r="137" spans="1:10" ht="18.75">
      <c r="C137" s="20" t="s">
        <v>97</v>
      </c>
      <c r="G137" s="14">
        <f>SUM(G130:G136)</f>
        <v>181000</v>
      </c>
      <c r="H137" s="14">
        <f>SUM(H130:H136)</f>
        <v>181000</v>
      </c>
      <c r="I137" s="14">
        <f>SUM(I130:I136)</f>
        <v>0</v>
      </c>
      <c r="J137" s="14">
        <f>SUM(J130:J136)</f>
        <v>0</v>
      </c>
    </row>
    <row r="138" spans="1:10">
      <c r="G138" s="2"/>
      <c r="H138" s="2"/>
      <c r="I138" s="2"/>
    </row>
    <row r="139" spans="1:10" ht="18.75">
      <c r="C139" s="9" t="s">
        <v>98</v>
      </c>
      <c r="G139" s="2"/>
      <c r="H139" s="2"/>
      <c r="I139" s="2"/>
    </row>
    <row r="140" spans="1:10" ht="15.75">
      <c r="A140">
        <v>560</v>
      </c>
      <c r="B140">
        <v>560001</v>
      </c>
      <c r="C140" s="1" t="s">
        <v>99</v>
      </c>
      <c r="D140" s="1">
        <v>3000</v>
      </c>
      <c r="E140" s="16">
        <v>4.5</v>
      </c>
      <c r="F140" s="11" t="s">
        <v>31</v>
      </c>
      <c r="G140" s="3">
        <f t="shared" ref="G140:G149" si="24">D140*E140</f>
        <v>13500</v>
      </c>
      <c r="H140" s="3">
        <f>G140</f>
        <v>13500</v>
      </c>
      <c r="I140" s="3">
        <f>G140-H140</f>
        <v>0</v>
      </c>
      <c r="J140" s="3"/>
    </row>
    <row r="141" spans="1:10" ht="15.75">
      <c r="A141">
        <v>560</v>
      </c>
      <c r="B141">
        <v>560002</v>
      </c>
      <c r="C141" s="1" t="s">
        <v>100</v>
      </c>
      <c r="D141" s="1">
        <v>4000</v>
      </c>
      <c r="E141" s="16">
        <v>4.5</v>
      </c>
      <c r="F141" s="11" t="s">
        <v>31</v>
      </c>
      <c r="G141" s="3">
        <f t="shared" si="24"/>
        <v>18000</v>
      </c>
      <c r="H141" s="3">
        <f>G141</f>
        <v>18000</v>
      </c>
      <c r="I141" s="3">
        <f t="shared" ref="I141:I158" si="25">G141-H141</f>
        <v>0</v>
      </c>
      <c r="J141" s="3"/>
    </row>
    <row r="142" spans="1:10" ht="15.75">
      <c r="A142">
        <v>560</v>
      </c>
      <c r="B142">
        <v>560003</v>
      </c>
      <c r="C142" s="1" t="s">
        <v>101</v>
      </c>
      <c r="D142" s="1">
        <v>2000</v>
      </c>
      <c r="E142" s="16">
        <v>8</v>
      </c>
      <c r="F142" s="11" t="s">
        <v>31</v>
      </c>
      <c r="G142" s="3">
        <f t="shared" si="24"/>
        <v>16000</v>
      </c>
      <c r="H142" s="3">
        <f>G142</f>
        <v>16000</v>
      </c>
      <c r="I142" s="3">
        <f t="shared" si="25"/>
        <v>0</v>
      </c>
      <c r="J142" s="3"/>
    </row>
    <row r="143" spans="1:10" ht="15.75">
      <c r="A143">
        <v>560</v>
      </c>
      <c r="B143">
        <v>560004</v>
      </c>
      <c r="C143" s="1" t="s">
        <v>102</v>
      </c>
      <c r="D143" s="1">
        <v>2500</v>
      </c>
      <c r="E143" s="16">
        <v>4.5</v>
      </c>
      <c r="F143" s="11" t="s">
        <v>31</v>
      </c>
      <c r="G143" s="3">
        <f t="shared" si="24"/>
        <v>11250</v>
      </c>
      <c r="H143" s="3">
        <f t="shared" ref="H143:H154" si="26">G143</f>
        <v>11250</v>
      </c>
      <c r="I143" s="3">
        <f t="shared" si="25"/>
        <v>0</v>
      </c>
      <c r="J143" s="3"/>
    </row>
    <row r="144" spans="1:10" ht="15.75">
      <c r="A144">
        <v>560</v>
      </c>
      <c r="B144">
        <v>560005</v>
      </c>
      <c r="C144" s="1" t="s">
        <v>103</v>
      </c>
      <c r="D144" s="1">
        <v>3000</v>
      </c>
      <c r="E144" s="16">
        <v>4.5</v>
      </c>
      <c r="F144" s="11" t="s">
        <v>31</v>
      </c>
      <c r="G144" s="3">
        <f t="shared" si="24"/>
        <v>13500</v>
      </c>
      <c r="H144" s="3">
        <f t="shared" si="26"/>
        <v>13500</v>
      </c>
      <c r="I144" s="3">
        <f t="shared" si="25"/>
        <v>0</v>
      </c>
      <c r="J144" s="3"/>
    </row>
    <row r="145" spans="1:10" ht="15.75">
      <c r="A145">
        <v>560</v>
      </c>
      <c r="B145">
        <v>560006</v>
      </c>
      <c r="C145" s="1" t="s">
        <v>104</v>
      </c>
      <c r="D145" s="1">
        <v>2000</v>
      </c>
      <c r="E145" s="35">
        <v>5.5</v>
      </c>
      <c r="F145" s="11" t="s">
        <v>31</v>
      </c>
      <c r="G145" s="3">
        <f t="shared" si="24"/>
        <v>11000</v>
      </c>
      <c r="H145" s="3">
        <f t="shared" si="26"/>
        <v>11000</v>
      </c>
      <c r="I145" s="3">
        <f t="shared" si="25"/>
        <v>0</v>
      </c>
      <c r="J145" s="3"/>
    </row>
    <row r="146" spans="1:10" ht="15.75">
      <c r="A146">
        <v>560</v>
      </c>
      <c r="B146">
        <v>560007</v>
      </c>
      <c r="C146" s="1" t="s">
        <v>105</v>
      </c>
      <c r="D146" s="1">
        <v>2000</v>
      </c>
      <c r="E146" s="16">
        <v>5</v>
      </c>
      <c r="F146" s="11" t="s">
        <v>31</v>
      </c>
      <c r="G146" s="3">
        <f t="shared" si="24"/>
        <v>10000</v>
      </c>
      <c r="H146" s="3">
        <f t="shared" si="26"/>
        <v>10000</v>
      </c>
      <c r="I146" s="3">
        <f t="shared" si="25"/>
        <v>0</v>
      </c>
      <c r="J146" s="3"/>
    </row>
    <row r="147" spans="1:10" ht="15.75">
      <c r="A147">
        <v>560</v>
      </c>
      <c r="B147">
        <v>560008</v>
      </c>
      <c r="C147" s="1" t="s">
        <v>106</v>
      </c>
      <c r="D147" s="1">
        <v>3200</v>
      </c>
      <c r="E147" s="16">
        <v>2</v>
      </c>
      <c r="F147" s="11" t="s">
        <v>107</v>
      </c>
      <c r="G147" s="3">
        <f t="shared" si="24"/>
        <v>6400</v>
      </c>
      <c r="H147" s="3">
        <f t="shared" si="26"/>
        <v>6400</v>
      </c>
      <c r="I147" s="3">
        <f t="shared" si="25"/>
        <v>0</v>
      </c>
      <c r="J147" s="3"/>
    </row>
    <row r="148" spans="1:10" ht="15.75">
      <c r="A148">
        <v>560</v>
      </c>
      <c r="B148">
        <v>560009</v>
      </c>
      <c r="C148" s="1" t="s">
        <v>108</v>
      </c>
      <c r="D148" s="1">
        <v>3200</v>
      </c>
      <c r="E148" s="16">
        <v>1</v>
      </c>
      <c r="F148" s="11" t="s">
        <v>107</v>
      </c>
      <c r="G148" s="3">
        <f t="shared" si="24"/>
        <v>3200</v>
      </c>
      <c r="H148" s="3">
        <f t="shared" si="26"/>
        <v>3200</v>
      </c>
      <c r="I148" s="3">
        <f t="shared" si="25"/>
        <v>0</v>
      </c>
      <c r="J148" s="3"/>
    </row>
    <row r="149" spans="1:10" ht="15.75">
      <c r="A149">
        <v>560</v>
      </c>
      <c r="B149">
        <v>560020</v>
      </c>
      <c r="C149" s="1" t="s">
        <v>109</v>
      </c>
      <c r="D149" s="26">
        <v>600</v>
      </c>
      <c r="E149" s="35">
        <v>24</v>
      </c>
      <c r="F149" s="11" t="s">
        <v>15</v>
      </c>
      <c r="G149" s="3">
        <f t="shared" si="24"/>
        <v>14400</v>
      </c>
      <c r="H149" s="3">
        <f t="shared" si="26"/>
        <v>14400</v>
      </c>
      <c r="I149" s="3">
        <f t="shared" si="25"/>
        <v>0</v>
      </c>
      <c r="J149" s="3"/>
    </row>
    <row r="150" spans="1:10" ht="15.75">
      <c r="A150">
        <v>560</v>
      </c>
      <c r="B150">
        <v>560025</v>
      </c>
      <c r="C150" s="1" t="s">
        <v>110</v>
      </c>
      <c r="G150" s="3">
        <v>8000</v>
      </c>
      <c r="H150" s="3">
        <f t="shared" si="26"/>
        <v>8000</v>
      </c>
      <c r="I150" s="3">
        <f t="shared" si="25"/>
        <v>0</v>
      </c>
      <c r="J150" s="3"/>
    </row>
    <row r="151" spans="1:10" ht="15.75">
      <c r="A151">
        <v>560</v>
      </c>
      <c r="B151">
        <v>560030</v>
      </c>
      <c r="C151" s="1" t="s">
        <v>111</v>
      </c>
      <c r="G151" s="3">
        <v>15000</v>
      </c>
      <c r="H151" s="3">
        <f t="shared" si="26"/>
        <v>15000</v>
      </c>
      <c r="I151" s="3">
        <f t="shared" si="25"/>
        <v>0</v>
      </c>
      <c r="J151" s="3"/>
    </row>
    <row r="152" spans="1:10" ht="15.75">
      <c r="A152">
        <v>560</v>
      </c>
      <c r="B152">
        <v>560035</v>
      </c>
      <c r="C152" s="1" t="s">
        <v>112</v>
      </c>
      <c r="G152" s="3">
        <v>5000</v>
      </c>
      <c r="H152" s="3">
        <f t="shared" si="26"/>
        <v>5000</v>
      </c>
      <c r="I152" s="3">
        <f t="shared" si="25"/>
        <v>0</v>
      </c>
      <c r="J152" s="3"/>
    </row>
    <row r="153" spans="1:10" ht="15.75">
      <c r="A153">
        <v>560</v>
      </c>
      <c r="B153">
        <v>560040</v>
      </c>
      <c r="C153" s="1" t="s">
        <v>113</v>
      </c>
      <c r="G153" s="3">
        <v>25000</v>
      </c>
      <c r="H153" s="3">
        <f t="shared" si="26"/>
        <v>25000</v>
      </c>
      <c r="I153" s="3">
        <f t="shared" si="25"/>
        <v>0</v>
      </c>
      <c r="J153" s="3"/>
    </row>
    <row r="154" spans="1:10" ht="15.75">
      <c r="A154">
        <v>560</v>
      </c>
      <c r="B154">
        <v>560050</v>
      </c>
      <c r="C154" s="1" t="s">
        <v>114</v>
      </c>
      <c r="G154" s="7">
        <v>5000</v>
      </c>
      <c r="H154" s="7">
        <f t="shared" si="26"/>
        <v>5000</v>
      </c>
      <c r="I154" s="7">
        <f t="shared" si="25"/>
        <v>0</v>
      </c>
      <c r="J154" s="7"/>
    </row>
    <row r="155" spans="1:10" ht="15.75">
      <c r="A155">
        <v>560</v>
      </c>
      <c r="B155">
        <v>560100</v>
      </c>
      <c r="C155" s="1" t="s">
        <v>115</v>
      </c>
      <c r="D155" s="1">
        <v>100</v>
      </c>
      <c r="E155" s="35">
        <f>35*24</f>
        <v>840</v>
      </c>
      <c r="F155" s="1" t="s">
        <v>116</v>
      </c>
      <c r="G155" s="3">
        <f>D155*E155</f>
        <v>84000</v>
      </c>
      <c r="H155" s="3">
        <f>G155</f>
        <v>84000</v>
      </c>
      <c r="I155" s="3">
        <f t="shared" si="25"/>
        <v>0</v>
      </c>
      <c r="J155" s="3"/>
    </row>
    <row r="156" spans="1:10" ht="15.75">
      <c r="A156">
        <v>560</v>
      </c>
      <c r="B156">
        <v>560105</v>
      </c>
      <c r="C156" s="1" t="s">
        <v>117</v>
      </c>
      <c r="D156" s="1">
        <v>100</v>
      </c>
      <c r="E156" s="16">
        <v>300</v>
      </c>
      <c r="F156" s="1" t="s">
        <v>116</v>
      </c>
      <c r="G156" s="3">
        <f>D156*E156</f>
        <v>30000</v>
      </c>
      <c r="H156" s="3">
        <f>G156</f>
        <v>30000</v>
      </c>
      <c r="I156" s="3">
        <f t="shared" si="25"/>
        <v>0</v>
      </c>
      <c r="J156" s="3"/>
    </row>
    <row r="157" spans="1:10" ht="15.75">
      <c r="A157">
        <v>560</v>
      </c>
      <c r="B157">
        <v>560110</v>
      </c>
      <c r="C157" s="1" t="s">
        <v>118</v>
      </c>
      <c r="G157" s="3">
        <v>8000</v>
      </c>
      <c r="H157" s="3">
        <f>G157</f>
        <v>8000</v>
      </c>
      <c r="I157" s="3">
        <f t="shared" si="25"/>
        <v>0</v>
      </c>
      <c r="J157" s="3"/>
    </row>
    <row r="158" spans="1:10" ht="15.75">
      <c r="A158">
        <v>560</v>
      </c>
      <c r="B158">
        <v>560150</v>
      </c>
      <c r="C158" s="1" t="s">
        <v>119</v>
      </c>
      <c r="G158" s="13">
        <v>10000</v>
      </c>
      <c r="H158" s="13">
        <f>G158</f>
        <v>10000</v>
      </c>
      <c r="I158" s="13">
        <f t="shared" si="25"/>
        <v>0</v>
      </c>
      <c r="J158" s="13"/>
    </row>
    <row r="159" spans="1:10" ht="18.75">
      <c r="C159" s="20" t="s">
        <v>120</v>
      </c>
      <c r="G159" s="14">
        <f>SUM(G140:G158)</f>
        <v>307250</v>
      </c>
      <c r="H159" s="14">
        <f>SUM(H140:H158)</f>
        <v>307250</v>
      </c>
      <c r="I159" s="14">
        <f>SUM(I140:I158)</f>
        <v>0</v>
      </c>
      <c r="J159" s="14">
        <f>SUM(J140:J158)</f>
        <v>0</v>
      </c>
    </row>
    <row r="160" spans="1:10" ht="18.75">
      <c r="C160" s="20"/>
      <c r="G160" s="19"/>
      <c r="H160" s="19"/>
      <c r="I160" s="19"/>
    </row>
    <row r="161" spans="1:10" ht="18.75">
      <c r="C161" s="9" t="s">
        <v>121</v>
      </c>
    </row>
    <row r="162" spans="1:10" ht="15.75">
      <c r="A162">
        <v>570</v>
      </c>
      <c r="B162">
        <v>570001</v>
      </c>
      <c r="C162" s="1" t="s">
        <v>123</v>
      </c>
      <c r="D162" s="1">
        <v>2000</v>
      </c>
      <c r="E162" s="16">
        <v>70</v>
      </c>
      <c r="F162" s="174" t="s">
        <v>250</v>
      </c>
      <c r="G162" s="3">
        <f>D162*E162</f>
        <v>140000</v>
      </c>
      <c r="H162" s="3">
        <v>60000</v>
      </c>
      <c r="I162" s="3">
        <f>G162-H162</f>
        <v>80000</v>
      </c>
      <c r="J162" s="3"/>
    </row>
    <row r="163" spans="1:10" ht="15.75">
      <c r="A163">
        <v>570</v>
      </c>
      <c r="B163">
        <v>570005</v>
      </c>
      <c r="C163" s="1" t="s">
        <v>122</v>
      </c>
      <c r="G163" s="3">
        <v>20000</v>
      </c>
      <c r="H163" s="3">
        <f t="shared" ref="H163:H169" si="27">G163</f>
        <v>20000</v>
      </c>
      <c r="I163" s="3">
        <f>G163-H163</f>
        <v>0</v>
      </c>
      <c r="J163" s="3"/>
    </row>
    <row r="164" spans="1:10" ht="15.75">
      <c r="A164">
        <v>570</v>
      </c>
      <c r="B164">
        <v>570015</v>
      </c>
      <c r="C164" s="1" t="s">
        <v>182</v>
      </c>
      <c r="D164" s="1"/>
      <c r="E164" s="16"/>
      <c r="F164" s="11"/>
      <c r="G164" s="7">
        <v>10000</v>
      </c>
      <c r="H164" s="7">
        <f>G164</f>
        <v>10000</v>
      </c>
      <c r="I164" s="7">
        <f>G164-H164</f>
        <v>0</v>
      </c>
      <c r="J164" s="7"/>
    </row>
    <row r="165" spans="1:10" ht="15.75">
      <c r="A165">
        <v>570</v>
      </c>
      <c r="B165">
        <v>570020</v>
      </c>
      <c r="C165" s="25" t="s">
        <v>181</v>
      </c>
      <c r="D165" s="1">
        <v>200</v>
      </c>
      <c r="E165" s="16">
        <v>60</v>
      </c>
      <c r="F165" s="11" t="s">
        <v>134</v>
      </c>
      <c r="G165" s="7">
        <f>E165*D165</f>
        <v>12000</v>
      </c>
      <c r="H165" s="7">
        <f>G165</f>
        <v>12000</v>
      </c>
      <c r="I165" s="7">
        <f>G165-H165</f>
        <v>0</v>
      </c>
      <c r="J165" s="7"/>
    </row>
    <row r="166" spans="1:10" ht="15.75">
      <c r="A166">
        <v>570</v>
      </c>
      <c r="B166">
        <v>570025</v>
      </c>
      <c r="C166" s="1" t="s">
        <v>124</v>
      </c>
      <c r="D166" s="1">
        <v>200</v>
      </c>
      <c r="E166" s="16">
        <v>70</v>
      </c>
      <c r="F166" s="11" t="s">
        <v>31</v>
      </c>
      <c r="G166" s="3">
        <f>D166*E166</f>
        <v>14000</v>
      </c>
      <c r="H166" s="3">
        <f>G166</f>
        <v>14000</v>
      </c>
      <c r="I166" s="3">
        <f t="shared" ref="I166:I169" si="28">G166-H166</f>
        <v>0</v>
      </c>
      <c r="J166" s="3"/>
    </row>
    <row r="167" spans="1:10" ht="15.75">
      <c r="A167">
        <v>570</v>
      </c>
      <c r="B167">
        <v>570030</v>
      </c>
      <c r="C167" s="1" t="s">
        <v>125</v>
      </c>
      <c r="G167" s="3">
        <v>5000</v>
      </c>
      <c r="H167" s="3">
        <f t="shared" si="27"/>
        <v>5000</v>
      </c>
      <c r="I167" s="3">
        <f t="shared" si="28"/>
        <v>0</v>
      </c>
      <c r="J167" s="3"/>
    </row>
    <row r="168" spans="1:10" ht="15.75">
      <c r="A168">
        <v>570</v>
      </c>
      <c r="B168">
        <v>570040</v>
      </c>
      <c r="C168" s="1" t="s">
        <v>126</v>
      </c>
      <c r="D168" s="1"/>
      <c r="E168" s="16"/>
      <c r="F168" s="11"/>
      <c r="G168" s="3">
        <v>10000</v>
      </c>
      <c r="H168" s="3">
        <f t="shared" si="27"/>
        <v>10000</v>
      </c>
      <c r="I168" s="3">
        <f t="shared" si="28"/>
        <v>0</v>
      </c>
      <c r="J168" s="3"/>
    </row>
    <row r="169" spans="1:10" ht="15.75">
      <c r="A169">
        <v>570</v>
      </c>
      <c r="B169">
        <v>570050</v>
      </c>
      <c r="C169" s="1" t="s">
        <v>127</v>
      </c>
      <c r="D169" s="1"/>
      <c r="E169" s="16"/>
      <c r="F169" s="11"/>
      <c r="G169" s="3">
        <v>6000</v>
      </c>
      <c r="H169" s="3">
        <f t="shared" si="27"/>
        <v>6000</v>
      </c>
      <c r="I169" s="3">
        <f t="shared" si="28"/>
        <v>0</v>
      </c>
      <c r="J169" s="3"/>
    </row>
    <row r="170" spans="1:10" ht="15.75">
      <c r="C170" s="1" t="s">
        <v>128</v>
      </c>
      <c r="D170" s="1">
        <v>200</v>
      </c>
      <c r="E170" s="16">
        <v>10</v>
      </c>
      <c r="F170" s="11" t="s">
        <v>31</v>
      </c>
      <c r="G170" s="13">
        <v>10000</v>
      </c>
      <c r="H170" s="13">
        <f>G170</f>
        <v>10000</v>
      </c>
      <c r="I170" s="13">
        <f>G170-H170</f>
        <v>0</v>
      </c>
      <c r="J170" s="13"/>
    </row>
    <row r="171" spans="1:10" ht="18.75">
      <c r="C171" s="20" t="s">
        <v>129</v>
      </c>
      <c r="G171" s="14">
        <f>SUM(G162:G170)</f>
        <v>227000</v>
      </c>
      <c r="H171" s="14">
        <f t="shared" ref="H171:J171" si="29">SUM(H162:H170)</f>
        <v>147000</v>
      </c>
      <c r="I171" s="14">
        <f t="shared" si="29"/>
        <v>80000</v>
      </c>
      <c r="J171" s="14">
        <f t="shared" si="29"/>
        <v>0</v>
      </c>
    </row>
    <row r="172" spans="1:10" ht="15.75" customHeight="1">
      <c r="C172" s="20"/>
      <c r="G172" s="10"/>
      <c r="H172" s="10"/>
    </row>
    <row r="173" spans="1:10" ht="18.75">
      <c r="C173" s="9" t="s">
        <v>130</v>
      </c>
    </row>
    <row r="174" spans="1:10" ht="15.75">
      <c r="A174">
        <v>575</v>
      </c>
      <c r="B174">
        <v>575001</v>
      </c>
      <c r="C174" s="1" t="s">
        <v>131</v>
      </c>
      <c r="G174" s="3">
        <v>50000</v>
      </c>
      <c r="H174" s="3">
        <v>30000</v>
      </c>
      <c r="I174" s="3">
        <f>G174-H174</f>
        <v>20000</v>
      </c>
      <c r="J174" s="3"/>
    </row>
    <row r="175" spans="1:10" ht="15.75">
      <c r="A175">
        <v>575</v>
      </c>
      <c r="B175">
        <v>575005</v>
      </c>
      <c r="C175" s="88" t="s">
        <v>249</v>
      </c>
      <c r="D175" s="1">
        <v>500</v>
      </c>
      <c r="E175" s="16">
        <v>250</v>
      </c>
      <c r="F175" t="s">
        <v>134</v>
      </c>
      <c r="G175" s="3">
        <f>D175*E175</f>
        <v>125000</v>
      </c>
      <c r="H175" s="3">
        <v>100000</v>
      </c>
      <c r="I175" s="3">
        <f>G175-H175</f>
        <v>25000</v>
      </c>
      <c r="J175" s="3"/>
    </row>
    <row r="176" spans="1:10" ht="15.75">
      <c r="A176">
        <v>575</v>
      </c>
      <c r="B176">
        <v>575010</v>
      </c>
      <c r="C176" s="1" t="s">
        <v>132</v>
      </c>
      <c r="D176" s="1">
        <v>4000</v>
      </c>
      <c r="E176" s="16">
        <v>3</v>
      </c>
      <c r="F176" s="11" t="s">
        <v>15</v>
      </c>
      <c r="G176" s="3">
        <f>D176*E176</f>
        <v>12000</v>
      </c>
      <c r="H176" s="3">
        <f>G176</f>
        <v>12000</v>
      </c>
      <c r="I176" s="3">
        <f>G176-H176</f>
        <v>0</v>
      </c>
      <c r="J176" s="3"/>
    </row>
    <row r="177" spans="1:10" ht="15.75">
      <c r="A177">
        <v>575</v>
      </c>
      <c r="B177">
        <v>575020</v>
      </c>
      <c r="C177" s="1" t="s">
        <v>133</v>
      </c>
      <c r="D177" s="1">
        <v>1200</v>
      </c>
      <c r="E177" s="16">
        <v>50</v>
      </c>
      <c r="F177" s="11" t="s">
        <v>134</v>
      </c>
      <c r="G177" s="3">
        <f>D177*E177</f>
        <v>60000</v>
      </c>
      <c r="H177" s="3">
        <v>40000</v>
      </c>
      <c r="I177" s="3">
        <f>G177-H177</f>
        <v>20000</v>
      </c>
      <c r="J177" s="3"/>
    </row>
    <row r="178" spans="1:10" ht="15.75">
      <c r="A178">
        <v>575</v>
      </c>
      <c r="B178">
        <v>575030</v>
      </c>
      <c r="C178" s="1" t="s">
        <v>135</v>
      </c>
      <c r="G178" s="13">
        <v>5000</v>
      </c>
      <c r="H178" s="13">
        <f>G178</f>
        <v>5000</v>
      </c>
      <c r="I178" s="13">
        <f>G178-H178</f>
        <v>0</v>
      </c>
      <c r="J178" s="13"/>
    </row>
    <row r="179" spans="1:10" ht="18.75">
      <c r="C179" s="20" t="s">
        <v>136</v>
      </c>
      <c r="G179" s="14">
        <f>SUM(G174:G178)</f>
        <v>252000</v>
      </c>
      <c r="H179" s="14">
        <f>SUM(H174:H178)</f>
        <v>187000</v>
      </c>
      <c r="I179" s="14">
        <f>SUM(I174:I178)</f>
        <v>65000</v>
      </c>
      <c r="J179" s="14">
        <f>SUM(J174:J178)</f>
        <v>0</v>
      </c>
    </row>
    <row r="180" spans="1:10" ht="18.75">
      <c r="C180" s="20"/>
      <c r="G180" s="27"/>
      <c r="H180" s="27"/>
    </row>
    <row r="181" spans="1:10" ht="18.75">
      <c r="C181" s="48" t="s">
        <v>204</v>
      </c>
      <c r="G181" s="27"/>
      <c r="H181" s="27"/>
    </row>
    <row r="182" spans="1:10" ht="15.75">
      <c r="A182">
        <v>580</v>
      </c>
      <c r="B182">
        <v>580001</v>
      </c>
      <c r="C182" s="49" t="s">
        <v>173</v>
      </c>
      <c r="G182" s="3">
        <v>10000</v>
      </c>
      <c r="H182" s="3">
        <f t="shared" ref="H182:H187" si="30">G182</f>
        <v>10000</v>
      </c>
      <c r="I182" s="3">
        <f>G182-H182</f>
        <v>0</v>
      </c>
      <c r="J182" s="3"/>
    </row>
    <row r="183" spans="1:10" ht="15.75">
      <c r="A183">
        <v>580</v>
      </c>
      <c r="B183">
        <v>580005</v>
      </c>
      <c r="C183" s="49" t="s">
        <v>179</v>
      </c>
      <c r="G183" s="3">
        <v>50000</v>
      </c>
      <c r="H183" s="3">
        <v>100000</v>
      </c>
      <c r="I183" s="3">
        <f t="shared" ref="I183:I187" si="31">G183-H183</f>
        <v>-50000</v>
      </c>
      <c r="J183" s="3"/>
    </row>
    <row r="184" spans="1:10" ht="15.75">
      <c r="A184">
        <v>580</v>
      </c>
      <c r="B184">
        <v>580010</v>
      </c>
      <c r="C184" s="49" t="s">
        <v>180</v>
      </c>
      <c r="G184" s="3">
        <v>20000</v>
      </c>
      <c r="H184" s="3">
        <v>10000</v>
      </c>
      <c r="I184" s="3">
        <f t="shared" si="31"/>
        <v>10000</v>
      </c>
      <c r="J184" s="3"/>
    </row>
    <row r="185" spans="1:10" ht="15.75">
      <c r="A185">
        <v>580</v>
      </c>
      <c r="B185">
        <v>580015</v>
      </c>
      <c r="C185" s="49" t="s">
        <v>205</v>
      </c>
      <c r="G185" s="3">
        <v>20000</v>
      </c>
      <c r="H185" s="3">
        <v>10000</v>
      </c>
      <c r="I185" s="3">
        <f t="shared" si="31"/>
        <v>10000</v>
      </c>
      <c r="J185" s="3"/>
    </row>
    <row r="186" spans="1:10" ht="15.75">
      <c r="A186">
        <v>580</v>
      </c>
      <c r="B186">
        <v>580020</v>
      </c>
      <c r="C186" s="49" t="s">
        <v>153</v>
      </c>
      <c r="D186" s="3">
        <v>6000</v>
      </c>
      <c r="E186" s="3">
        <v>2</v>
      </c>
      <c r="F186" s="3" t="s">
        <v>154</v>
      </c>
      <c r="G186" s="3">
        <f>D186*E186</f>
        <v>12000</v>
      </c>
      <c r="H186" s="3">
        <f t="shared" si="30"/>
        <v>12000</v>
      </c>
      <c r="I186" s="3">
        <f t="shared" si="31"/>
        <v>0</v>
      </c>
      <c r="J186" s="3"/>
    </row>
    <row r="187" spans="1:10" ht="15.75">
      <c r="A187">
        <v>580</v>
      </c>
      <c r="B187">
        <v>580030</v>
      </c>
      <c r="C187" s="49" t="s">
        <v>155</v>
      </c>
      <c r="D187" s="3"/>
      <c r="E187" s="3"/>
      <c r="F187" s="3" t="s">
        <v>152</v>
      </c>
      <c r="G187" s="13">
        <v>5000</v>
      </c>
      <c r="H187" s="13">
        <f t="shared" si="30"/>
        <v>5000</v>
      </c>
      <c r="I187" s="13">
        <f t="shared" si="31"/>
        <v>0</v>
      </c>
      <c r="J187" s="13"/>
    </row>
    <row r="188" spans="1:10" ht="18.75">
      <c r="C188" s="20" t="s">
        <v>206</v>
      </c>
      <c r="G188" s="14">
        <f>SUM(G182:G187)</f>
        <v>117000</v>
      </c>
      <c r="H188" s="14">
        <f>SUM(H182:H187)</f>
        <v>147000</v>
      </c>
      <c r="I188" s="14">
        <f>SUM(I182:I187)</f>
        <v>-30000</v>
      </c>
      <c r="J188" s="14">
        <f>SUM(J182:J187)</f>
        <v>0</v>
      </c>
    </row>
    <row r="189" spans="1:10" ht="18">
      <c r="C189" s="49"/>
      <c r="G189" s="27"/>
      <c r="H189" s="27"/>
    </row>
    <row r="191" spans="1:10" ht="18.75">
      <c r="C191" s="9" t="s">
        <v>137</v>
      </c>
    </row>
    <row r="192" spans="1:10" ht="15.75">
      <c r="A192">
        <v>585</v>
      </c>
      <c r="B192">
        <v>585001</v>
      </c>
      <c r="C192" s="1" t="s">
        <v>138</v>
      </c>
      <c r="D192" s="1">
        <v>4000</v>
      </c>
      <c r="E192" s="16">
        <v>10</v>
      </c>
      <c r="F192" s="1" t="s">
        <v>107</v>
      </c>
      <c r="G192" s="3">
        <f>D192*E192</f>
        <v>40000</v>
      </c>
      <c r="H192" s="3">
        <f>G192</f>
        <v>40000</v>
      </c>
      <c r="I192" s="3">
        <f>G192-H192</f>
        <v>0</v>
      </c>
      <c r="J192" s="3"/>
    </row>
    <row r="193" spans="1:10" ht="15.75">
      <c r="A193">
        <v>585</v>
      </c>
      <c r="B193">
        <v>585002</v>
      </c>
      <c r="C193" s="1" t="s">
        <v>139</v>
      </c>
      <c r="G193" s="3">
        <v>15000</v>
      </c>
      <c r="H193" s="3">
        <f t="shared" ref="H193:H199" si="32">G193</f>
        <v>15000</v>
      </c>
      <c r="I193" s="3">
        <f t="shared" ref="I193:I200" si="33">G193-H193</f>
        <v>0</v>
      </c>
      <c r="J193" s="3"/>
    </row>
    <row r="194" spans="1:10" ht="15.75">
      <c r="A194">
        <v>585</v>
      </c>
      <c r="B194">
        <v>585003</v>
      </c>
      <c r="C194" s="1" t="s">
        <v>140</v>
      </c>
      <c r="G194" s="3">
        <v>12000</v>
      </c>
      <c r="H194" s="3">
        <f t="shared" si="32"/>
        <v>12000</v>
      </c>
      <c r="I194" s="3">
        <f t="shared" si="33"/>
        <v>0</v>
      </c>
      <c r="J194" s="3"/>
    </row>
    <row r="195" spans="1:10" ht="15.75">
      <c r="A195">
        <v>585</v>
      </c>
      <c r="B195">
        <v>585004</v>
      </c>
      <c r="C195" s="1" t="s">
        <v>141</v>
      </c>
      <c r="G195" s="3">
        <v>10000</v>
      </c>
      <c r="H195" s="3">
        <f t="shared" si="32"/>
        <v>10000</v>
      </c>
      <c r="I195" s="3">
        <f t="shared" si="33"/>
        <v>0</v>
      </c>
      <c r="J195" s="3"/>
    </row>
    <row r="196" spans="1:10" ht="15.75">
      <c r="A196">
        <v>585</v>
      </c>
      <c r="B196">
        <v>585020</v>
      </c>
      <c r="C196" s="88" t="s">
        <v>203</v>
      </c>
      <c r="G196" s="3">
        <v>20000</v>
      </c>
      <c r="H196" s="3">
        <f>G196</f>
        <v>20000</v>
      </c>
      <c r="I196" s="3">
        <f t="shared" si="33"/>
        <v>0</v>
      </c>
      <c r="J196" s="3"/>
    </row>
    <row r="197" spans="1:10" ht="15.75">
      <c r="A197">
        <v>585</v>
      </c>
      <c r="B197">
        <v>585030</v>
      </c>
      <c r="C197" s="1" t="s">
        <v>142</v>
      </c>
      <c r="G197" s="3">
        <v>20000</v>
      </c>
      <c r="H197" s="3">
        <f t="shared" si="32"/>
        <v>20000</v>
      </c>
      <c r="I197" s="3">
        <f t="shared" si="33"/>
        <v>0</v>
      </c>
      <c r="J197" s="3"/>
    </row>
    <row r="198" spans="1:10" ht="15.75">
      <c r="A198">
        <v>585</v>
      </c>
      <c r="B198">
        <v>585040</v>
      </c>
      <c r="C198" s="1" t="s">
        <v>143</v>
      </c>
      <c r="G198" s="3">
        <v>15000</v>
      </c>
      <c r="H198" s="3">
        <f t="shared" si="32"/>
        <v>15000</v>
      </c>
      <c r="I198" s="3">
        <f t="shared" si="33"/>
        <v>0</v>
      </c>
      <c r="J198" s="3"/>
    </row>
    <row r="199" spans="1:10" ht="15.75">
      <c r="A199">
        <v>585</v>
      </c>
      <c r="B199">
        <v>585050</v>
      </c>
      <c r="C199" s="1" t="s">
        <v>144</v>
      </c>
      <c r="G199" s="7">
        <v>10000</v>
      </c>
      <c r="H199" s="7">
        <f t="shared" si="32"/>
        <v>10000</v>
      </c>
      <c r="I199" s="7">
        <f t="shared" si="33"/>
        <v>0</v>
      </c>
      <c r="J199" s="7"/>
    </row>
    <row r="200" spans="1:10" ht="15.75">
      <c r="A200">
        <v>585</v>
      </c>
      <c r="B200">
        <v>585100</v>
      </c>
      <c r="C200" s="1" t="s">
        <v>168</v>
      </c>
      <c r="G200" s="13">
        <v>60000</v>
      </c>
      <c r="H200" s="13">
        <f>G200</f>
        <v>60000</v>
      </c>
      <c r="I200" s="13">
        <f t="shared" si="33"/>
        <v>0</v>
      </c>
      <c r="J200" s="13"/>
    </row>
    <row r="201" spans="1:10" ht="18.75">
      <c r="C201" s="20" t="s">
        <v>145</v>
      </c>
      <c r="G201" s="14">
        <f>SUM(G192:G200)</f>
        <v>202000</v>
      </c>
      <c r="H201" s="14">
        <f>SUM(H192:H200)</f>
        <v>202000</v>
      </c>
      <c r="I201" s="14">
        <f>SUM(I192:I200)</f>
        <v>0</v>
      </c>
      <c r="J201" s="14">
        <f>SUM(J192:J200)</f>
        <v>0</v>
      </c>
    </row>
    <row r="203" spans="1:10" ht="18">
      <c r="A203" s="128"/>
      <c r="B203" s="128"/>
      <c r="C203" s="133" t="s">
        <v>238</v>
      </c>
      <c r="D203" s="128"/>
      <c r="E203" s="130"/>
      <c r="F203" s="128"/>
      <c r="G203" s="134">
        <f>SUM(G91:G201)/2</f>
        <v>1830750</v>
      </c>
      <c r="H203" s="134">
        <f>SUM(H91:H201)/2</f>
        <v>1640750</v>
      </c>
      <c r="I203" s="134">
        <f>SUM(I91:I201)/2</f>
        <v>190000</v>
      </c>
      <c r="J203" s="134">
        <f>SUM(J91:J201)/2</f>
        <v>0</v>
      </c>
    </row>
    <row r="205" spans="1:10" ht="18">
      <c r="A205" s="151"/>
      <c r="B205" s="151"/>
      <c r="C205" s="152" t="s">
        <v>239</v>
      </c>
      <c r="D205" s="152"/>
      <c r="E205" s="153"/>
      <c r="F205" s="152"/>
      <c r="G205" s="154">
        <f>G203+G88</f>
        <v>2992250</v>
      </c>
      <c r="H205" s="154">
        <f>H203+H88</f>
        <v>2660850</v>
      </c>
      <c r="I205" s="154">
        <f>I203+I88</f>
        <v>331400</v>
      </c>
      <c r="J205" s="154">
        <f>J203+J88</f>
        <v>0</v>
      </c>
    </row>
    <row r="207" spans="1:10" ht="18.75">
      <c r="A207">
        <v>590</v>
      </c>
      <c r="B207" s="28">
        <v>590001</v>
      </c>
      <c r="C207" s="107" t="s">
        <v>165</v>
      </c>
      <c r="G207" s="108">
        <f>H207</f>
        <v>266085</v>
      </c>
      <c r="H207" s="108">
        <f>H205*10%</f>
        <v>266085</v>
      </c>
      <c r="I207" s="108"/>
      <c r="J207" s="28"/>
    </row>
    <row r="208" spans="1:10" ht="19.5" thickBot="1">
      <c r="C208" s="107"/>
      <c r="G208" s="108"/>
      <c r="H208" s="108"/>
      <c r="I208" s="108"/>
      <c r="J208" s="28"/>
    </row>
    <row r="209" spans="1:10" ht="21" thickBot="1">
      <c r="A209" s="127"/>
      <c r="B209" s="127"/>
      <c r="C209" s="140" t="s">
        <v>201</v>
      </c>
      <c r="D209" s="141"/>
      <c r="E209" s="142"/>
      <c r="F209" s="141"/>
      <c r="G209" s="143">
        <f>G207+G205</f>
        <v>3258335</v>
      </c>
      <c r="H209" s="143">
        <f>H207+H205</f>
        <v>2926935</v>
      </c>
      <c r="I209" s="143">
        <f t="shared" ref="I209:J209" si="34">I207+I205</f>
        <v>331400</v>
      </c>
      <c r="J209" s="143">
        <f t="shared" si="34"/>
        <v>0</v>
      </c>
    </row>
    <row r="211" spans="1:10" ht="16.5" thickBot="1">
      <c r="C211" s="83" t="s">
        <v>198</v>
      </c>
      <c r="D211" s="47"/>
      <c r="E211" s="82"/>
      <c r="F211" s="47"/>
      <c r="G211" s="47"/>
      <c r="H211" s="47"/>
      <c r="I211" s="47"/>
      <c r="J211" s="47"/>
    </row>
    <row r="212" spans="1:10">
      <c r="A212">
        <v>595</v>
      </c>
      <c r="B212">
        <v>595001</v>
      </c>
      <c r="C212" s="102" t="s">
        <v>199</v>
      </c>
      <c r="G212" s="103">
        <v>70000</v>
      </c>
      <c r="H212" s="103">
        <v>70000</v>
      </c>
      <c r="I212" s="103"/>
      <c r="J212" s="103"/>
    </row>
    <row r="213" spans="1:10">
      <c r="A213">
        <v>595</v>
      </c>
      <c r="B213">
        <v>595010</v>
      </c>
      <c r="C213" s="102" t="s">
        <v>200</v>
      </c>
      <c r="G213" s="105">
        <f>H207/2</f>
        <v>133042.5</v>
      </c>
      <c r="H213" s="105"/>
      <c r="I213" s="105">
        <f>G213-H213</f>
        <v>133042.5</v>
      </c>
      <c r="J213" s="105"/>
    </row>
    <row r="214" spans="1:10" ht="15.75">
      <c r="C214" s="106" t="s">
        <v>202</v>
      </c>
      <c r="G214" s="104">
        <f>SUM(G212:G213)</f>
        <v>203042.5</v>
      </c>
      <c r="H214" s="104">
        <f>SUM(H212:H213)</f>
        <v>70000</v>
      </c>
      <c r="I214" s="104">
        <f>SUM(I212:I213)</f>
        <v>133042.5</v>
      </c>
      <c r="J214" s="104">
        <f>SUM(J212:J213)</f>
        <v>0</v>
      </c>
    </row>
    <row r="215" spans="1:10" ht="15.75">
      <c r="C215" s="106"/>
      <c r="G215" s="104"/>
      <c r="H215" s="104"/>
      <c r="I215" s="104"/>
      <c r="J215" s="104"/>
    </row>
    <row r="216" spans="1:10" ht="15.75" thickBot="1">
      <c r="G216" s="103"/>
      <c r="H216" s="103"/>
      <c r="I216" s="103"/>
      <c r="J216" s="103"/>
    </row>
    <row r="217" spans="1:10" ht="18.75">
      <c r="C217" s="62" t="s">
        <v>11</v>
      </c>
      <c r="D217" s="63"/>
      <c r="E217" s="80"/>
      <c r="F217" s="63"/>
      <c r="G217" s="64">
        <f>G15</f>
        <v>804907.125</v>
      </c>
      <c r="H217" s="119">
        <f>H15</f>
        <v>321962.85000000003</v>
      </c>
      <c r="I217" s="119">
        <f>I15</f>
        <v>482944.27500000002</v>
      </c>
      <c r="J217" s="120">
        <f>J15</f>
        <v>0</v>
      </c>
    </row>
    <row r="218" spans="1:10" ht="18.75">
      <c r="C218" s="65" t="s">
        <v>150</v>
      </c>
      <c r="D218" s="28"/>
      <c r="E218" s="81"/>
      <c r="F218" s="28"/>
      <c r="G218" s="27">
        <f>G209</f>
        <v>3258335</v>
      </c>
      <c r="H218" s="121">
        <f t="shared" ref="H218:J218" si="35">H209</f>
        <v>2926935</v>
      </c>
      <c r="I218" s="121">
        <f t="shared" si="35"/>
        <v>331400</v>
      </c>
      <c r="J218" s="122">
        <f t="shared" si="35"/>
        <v>0</v>
      </c>
    </row>
    <row r="219" spans="1:10" ht="18.75">
      <c r="C219" s="65" t="s">
        <v>202</v>
      </c>
      <c r="D219" s="28"/>
      <c r="E219" s="81"/>
      <c r="F219" s="28"/>
      <c r="G219" s="27">
        <f>G214</f>
        <v>203042.5</v>
      </c>
      <c r="H219" s="121">
        <f t="shared" ref="H219:J219" si="36">H214</f>
        <v>70000</v>
      </c>
      <c r="I219" s="121">
        <f t="shared" si="36"/>
        <v>133042.5</v>
      </c>
      <c r="J219" s="122">
        <f t="shared" si="36"/>
        <v>0</v>
      </c>
    </row>
    <row r="220" spans="1:10" ht="20.25">
      <c r="A220" s="135"/>
      <c r="B220" s="135"/>
      <c r="C220" s="165" t="s">
        <v>151</v>
      </c>
      <c r="D220" s="166"/>
      <c r="E220" s="167"/>
      <c r="F220" s="166"/>
      <c r="G220" s="168">
        <f>SUM(G217:G219)</f>
        <v>4266284.625</v>
      </c>
      <c r="H220" s="168">
        <f t="shared" ref="H220:J220" si="37">SUM(H217:H219)</f>
        <v>3318897.85</v>
      </c>
      <c r="I220" s="168">
        <f t="shared" si="37"/>
        <v>947386.77500000002</v>
      </c>
      <c r="J220" s="168">
        <f t="shared" si="37"/>
        <v>0</v>
      </c>
    </row>
    <row r="222" spans="1:10" ht="26.25">
      <c r="C222" s="169" t="s">
        <v>151</v>
      </c>
      <c r="G222" s="170">
        <v>4266429.625</v>
      </c>
      <c r="H222" s="170">
        <v>3340875.85</v>
      </c>
      <c r="I222" s="170">
        <v>925553.77500000002</v>
      </c>
      <c r="J222" s="170">
        <v>0</v>
      </c>
    </row>
    <row r="224" spans="1:10" ht="21" customHeight="1">
      <c r="C224" s="163" t="s">
        <v>244</v>
      </c>
      <c r="D224" s="164">
        <v>133943</v>
      </c>
      <c r="E224" s="162"/>
      <c r="F224" s="162"/>
      <c r="G224" s="162"/>
    </row>
    <row r="226" spans="3:4" ht="15.75">
      <c r="C226" s="84" t="s">
        <v>245</v>
      </c>
      <c r="D226" s="103">
        <v>70000</v>
      </c>
    </row>
  </sheetData>
  <mergeCells count="1">
    <mergeCell ref="C4:I4"/>
  </mergeCells>
  <phoneticPr fontId="0" type="noConversion"/>
  <pageMargins left="0.75" right="0.75" top="1" bottom="1" header="0.5" footer="0.5"/>
  <pageSetup paperSize="9" scale="82" orientation="portrait" horizontalDpi="4294967292" verticalDpi="300" r:id="rId1"/>
  <headerFooter alignWithMargins="0">
    <oddHeader>&amp;A</oddHeader>
    <oddFooter>עמוד &amp;P</oddFooter>
  </headerFooter>
  <rowBreaks count="1" manualBreakCount="1">
    <brk id="5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TOP SHEET תקציב</vt:lpstr>
      <vt:lpstr>תקציב מפורט</vt:lpstr>
      <vt:lpstr>'תקציב מפורט'!Print_Area</vt:lpstr>
      <vt:lpstr>הדפסה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דוגמא לתקציב 400000$</dc:title>
  <dc:creator>David Lipkind</dc:creator>
  <cp:lastModifiedBy>David Lipkind</cp:lastModifiedBy>
  <cp:lastPrinted>2017-01-12T16:16:29Z</cp:lastPrinted>
  <dcterms:created xsi:type="dcterms:W3CDTF">1999-06-07T09:54:21Z</dcterms:created>
  <dcterms:modified xsi:type="dcterms:W3CDTF">2019-05-16T14:35:02Z</dcterms:modified>
</cp:coreProperties>
</file>